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drawings/drawing44.xml" ContentType="application/vnd.openxmlformats-officedocument.drawing+xml"/>
  <Override PartName="/xl/drawings/drawing45.xml" ContentType="application/vnd.openxmlformats-officedocument.drawing+xml"/>
  <Override PartName="/xl/drawings/drawing46.xml" ContentType="application/vnd.openxmlformats-officedocument.drawing+xml"/>
  <Override PartName="/xl/drawings/drawing47.xml" ContentType="application/vnd.openxmlformats-officedocument.drawing+xml"/>
  <Override PartName="/xl/drawings/drawing48.xml" ContentType="application/vnd.openxmlformats-officedocument.drawing+xml"/>
  <Override PartName="/xl/drawings/drawing49.xml" ContentType="application/vnd.openxmlformats-officedocument.drawing+xml"/>
  <Override PartName="/xl/drawings/drawing50.xml" ContentType="application/vnd.openxmlformats-officedocument.drawing+xml"/>
  <Override PartName="/xl/drawings/drawing51.xml" ContentType="application/vnd.openxmlformats-officedocument.drawing+xml"/>
  <Override PartName="/xl/drawings/drawing52.xml" ContentType="application/vnd.openxmlformats-officedocument.drawing+xml"/>
  <Override PartName="/xl/drawings/drawing53.xml" ContentType="application/vnd.openxmlformats-officedocument.drawing+xml"/>
  <Override PartName="/xl/drawings/drawing54.xml" ContentType="application/vnd.openxmlformats-officedocument.drawing+xml"/>
  <Override PartName="/xl/drawings/drawing55.xml" ContentType="application/vnd.openxmlformats-officedocument.drawing+xml"/>
  <Override PartName="/xl/drawings/drawing56.xml" ContentType="application/vnd.openxmlformats-officedocument.drawing+xml"/>
  <Override PartName="/xl/drawings/drawing57.xml" ContentType="application/vnd.openxmlformats-officedocument.drawing+xml"/>
  <Override PartName="/xl/drawings/drawing58.xml" ContentType="application/vnd.openxmlformats-officedocument.drawing+xml"/>
  <Override PartName="/xl/drawings/drawing59.xml" ContentType="application/vnd.openxmlformats-officedocument.drawing+xml"/>
  <Override PartName="/xl/drawings/drawing60.xml" ContentType="application/vnd.openxmlformats-officedocument.drawing+xml"/>
  <Override PartName="/xl/drawings/drawing61.xml" ContentType="application/vnd.openxmlformats-officedocument.drawing+xml"/>
  <Override PartName="/xl/drawings/drawing62.xml" ContentType="application/vnd.openxmlformats-officedocument.drawing+xml"/>
  <Override PartName="/xl/drawings/drawing63.xml" ContentType="application/vnd.openxmlformats-officedocument.drawing+xml"/>
  <Override PartName="/xl/drawings/drawing64.xml" ContentType="application/vnd.openxmlformats-officedocument.drawing+xml"/>
  <Override PartName="/xl/drawings/drawing65.xml" ContentType="application/vnd.openxmlformats-officedocument.drawing+xml"/>
  <Override PartName="/xl/drawings/drawing66.xml" ContentType="application/vnd.openxmlformats-officedocument.drawing+xml"/>
  <Override PartName="/xl/drawings/drawing67.xml" ContentType="application/vnd.openxmlformats-officedocument.drawing+xml"/>
  <Override PartName="/xl/drawings/drawing68.xml" ContentType="application/vnd.openxmlformats-officedocument.drawing+xml"/>
  <Override PartName="/xl/drawings/drawing69.xml" ContentType="application/vnd.openxmlformats-officedocument.drawing+xml"/>
  <Override PartName="/xl/drawings/drawing70.xml" ContentType="application/vnd.openxmlformats-officedocument.drawing+xml"/>
  <Override PartName="/xl/drawings/drawing71.xml" ContentType="application/vnd.openxmlformats-officedocument.drawing+xml"/>
  <Override PartName="/xl/drawings/drawing72.xml" ContentType="application/vnd.openxmlformats-officedocument.drawing+xml"/>
  <Override PartName="/xl/drawings/drawing73.xml" ContentType="application/vnd.openxmlformats-officedocument.drawing+xml"/>
  <Override PartName="/xl/drawings/drawing74.xml" ContentType="application/vnd.openxmlformats-officedocument.drawing+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codeName="ThisWorkbook" defaultThemeVersion="124226"/>
  <mc:AlternateContent xmlns:mc="http://schemas.openxmlformats.org/markup-compatibility/2006">
    <mc:Choice Requires="x15">
      <x15ac:absPath xmlns:x15ac="http://schemas.microsoft.com/office/spreadsheetml/2010/11/ac" url="D:\R Directory\Reproducibility\data\"/>
    </mc:Choice>
  </mc:AlternateContent>
  <xr:revisionPtr revIDLastSave="0" documentId="8_{24A6AB8B-6328-4861-BBDB-840991ECE755}" xr6:coauthVersionLast="47" xr6:coauthVersionMax="47" xr10:uidLastSave="{00000000-0000-0000-0000-000000000000}"/>
  <workbookProtection workbookAlgorithmName="SHA-512" workbookHashValue="zFX9HacnK4feE4W3qNi5OVAlsNKKaSR3LClFHE4UadkU8aDD3oaZYmoEK/X3e0qeNZKKWkDuFpN/Er4ATGS7gA==" workbookSaltValue="B9dXp4L1q2+ONT6iQVEx7A==" workbookSpinCount="100000" lockStructure="1"/>
  <bookViews>
    <workbookView xWindow="-110" yWindow="-110" windowWidth="19420" windowHeight="10420" tabRatio="841" firstSheet="1" activeTab="8" xr2:uid="{00000000-000D-0000-FFFF-FFFF00000000}"/>
  </bookViews>
  <sheets>
    <sheet name="Template G" sheetId="1" state="hidden" r:id="rId1"/>
    <sheet name="Details" sheetId="2" r:id="rId2"/>
    <sheet name="Reliance &amp; Limitations" sheetId="3" r:id="rId3"/>
    <sheet name="Contents" sheetId="4" r:id="rId4"/>
    <sheet name="T1" sheetId="5" r:id="rId5"/>
    <sheet name="T2" sheetId="6" r:id="rId6"/>
    <sheet name="T3" sheetId="7" r:id="rId7"/>
    <sheet name="T4" sheetId="8" r:id="rId8"/>
    <sheet name="APPENDIX 1" sheetId="9" r:id="rId9"/>
    <sheet name="APPENDIX 2" sheetId="10" r:id="rId10"/>
    <sheet name="appendix 3x" sheetId="11" state="hidden" r:id="rId11"/>
    <sheet name="APPENDIX 3" sheetId="12" r:id="rId12"/>
    <sheet name="APPENDIX 4 I" sheetId="13" r:id="rId13"/>
    <sheet name="APPENDIX 4 II" sheetId="14" r:id="rId14"/>
    <sheet name="APPENDIX 4 III" sheetId="15" r:id="rId15"/>
    <sheet name="APPENDIX 5 I" sheetId="16" r:id="rId16"/>
    <sheet name="APPENDIX 5 II" sheetId="17" r:id="rId17"/>
    <sheet name="APPENDIX 5 III" sheetId="18" r:id="rId18"/>
    <sheet name="APPENDIX5 IV" sheetId="19" r:id="rId19"/>
    <sheet name="template L" sheetId="20" state="hidden" r:id="rId20"/>
    <sheet name="APPENDIX 6" sheetId="21" r:id="rId21"/>
    <sheet name="APPENDIX 7" sheetId="22" r:id="rId22"/>
    <sheet name="APPENDIX 8" sheetId="23" r:id="rId23"/>
    <sheet name="APPENDIX 9" sheetId="24" r:id="rId24"/>
    <sheet name="APPENDIX 10" sheetId="25" r:id="rId25"/>
    <sheet name="APPENDIX 11" sheetId="26" r:id="rId26"/>
    <sheet name="APPENDIX 12" sheetId="27" r:id="rId27"/>
    <sheet name="APPENDIX 13" sheetId="28" r:id="rId28"/>
    <sheet name="PENSIONS" sheetId="29" state="hidden" r:id="rId29"/>
    <sheet name="APPENDIX 14" sheetId="30" r:id="rId30"/>
    <sheet name="APPENDIX 15" sheetId="31" r:id="rId31"/>
    <sheet name="APPENDIX 16" sheetId="32" r:id="rId32"/>
    <sheet name="APPENDIX 17" sheetId="33" r:id="rId33"/>
    <sheet name="APPENDIX 18" sheetId="34" r:id="rId34"/>
    <sheet name="APPENDIX 19" sheetId="35" r:id="rId35"/>
    <sheet name="APPENDIX 20" sheetId="36" r:id="rId36"/>
    <sheet name="Gen Temp" sheetId="37" state="hidden" r:id="rId37"/>
    <sheet name="Sheet2" sheetId="38" state="hidden" r:id="rId38"/>
    <sheet name="APPENDIX 21" sheetId="39" r:id="rId39"/>
    <sheet name="APPENDIX 22" sheetId="40" r:id="rId40"/>
    <sheet name="APPENDIX 23" sheetId="41" r:id="rId41"/>
    <sheet name="APPENDIX 24" sheetId="42" r:id="rId42"/>
    <sheet name="APPENDIX 25" sheetId="43" r:id="rId43"/>
    <sheet name="APPENDIX 26" sheetId="44" r:id="rId44"/>
    <sheet name="APPENDIX 27" sheetId="45" r:id="rId45"/>
    <sheet name="APPENDIX 28" sheetId="46" r:id="rId46"/>
    <sheet name="APPENDIX 29" sheetId="47" r:id="rId47"/>
    <sheet name="APPENDIX 30" sheetId="48" r:id="rId48"/>
    <sheet name="APPENDIX 31" sheetId="49" r:id="rId49"/>
    <sheet name="APPENDIX 32" sheetId="50" r:id="rId50"/>
    <sheet name="APPENDIX 33" sheetId="51" r:id="rId51"/>
    <sheet name="template rev GB" sheetId="52" state="hidden" r:id="rId52"/>
    <sheet name="APPENDIX 34" sheetId="53" r:id="rId53"/>
    <sheet name="APPENDIX 35" sheetId="54" r:id="rId54"/>
    <sheet name="APPENDIX 36" sheetId="55" r:id="rId55"/>
    <sheet name="APPENDIX 37" sheetId="56" r:id="rId56"/>
    <sheet name="APPENDIX 38" sheetId="57" r:id="rId57"/>
    <sheet name="APPENDIX 39" sheetId="58" r:id="rId58"/>
    <sheet name="APPENDIX 40" sheetId="59" r:id="rId59"/>
    <sheet name="APPENDIX 41" sheetId="60" r:id="rId60"/>
    <sheet name="APPENDIX 42" sheetId="61" r:id="rId61"/>
    <sheet name="AAPENDIX 3xxx7" sheetId="62" state="hidden" r:id="rId62"/>
    <sheet name="APPENDIX 43" sheetId="63" r:id="rId63"/>
    <sheet name="APPENDIX 44" sheetId="64" r:id="rId64"/>
    <sheet name="APPENDIX" sheetId="65" state="hidden" r:id="rId65"/>
    <sheet name="CAR 1" sheetId="66" state="hidden" r:id="rId66"/>
    <sheet name="CAR 2" sheetId="67" state="hidden" r:id="rId67"/>
    <sheet name="APPENDIX 45" sheetId="68" r:id="rId68"/>
    <sheet name="APPENDIX 46" sheetId="69" r:id="rId69"/>
    <sheet name="APPENDIX 47 I" sheetId="70" r:id="rId70"/>
    <sheet name="APPENDIX 47 II" sheetId="71" r:id="rId71"/>
    <sheet name="APPENDIX 47 III" sheetId="72" r:id="rId72"/>
    <sheet name="APPENDIX 47 IV" sheetId="73" r:id="rId73"/>
    <sheet name="APPENDIX 47 V" sheetId="74" r:id="rId74"/>
    <sheet name="APPENDIX 47 VI" sheetId="75" r:id="rId75"/>
    <sheet name="APPENDIX 48" sheetId="76" r:id="rId76"/>
    <sheet name="APPENDIX 49" sheetId="78" r:id="rId77"/>
    <sheet name="APPENDIX 50 VII" sheetId="79" state="hidden" r:id="rId78"/>
    <sheet name="PCF" sheetId="80" state="hidden" r:id="rId79"/>
    <sheet name="APPENDIX 38XX" sheetId="81" state="hidden" r:id="rId80"/>
    <sheet name="Sheet3" sheetId="82" state="hidden" r:id="rId81"/>
    <sheet name="SORTED" sheetId="83" state="hidden" r:id="rId82"/>
    <sheet name="APPENDIX I" sheetId="84" state="hidden" r:id="rId83"/>
    <sheet name="APPENDIX II" sheetId="85" state="hidden" r:id="rId84"/>
    <sheet name="APPENDIX III" sheetId="86" state="hidden" r:id="rId85"/>
    <sheet name="APPENDIX IV" sheetId="87" state="hidden" r:id="rId86"/>
    <sheet name="APPENDIX V" sheetId="88" state="hidden" r:id="rId8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63" i="4" l="1"/>
  <c r="E64" i="4"/>
  <c r="E65" i="4"/>
  <c r="E66" i="4"/>
  <c r="E67" i="4"/>
  <c r="E68" i="4"/>
  <c r="E69" i="4"/>
  <c r="E70" i="4"/>
  <c r="E62" i="4"/>
  <c r="E54" i="4"/>
  <c r="E9" i="4"/>
  <c r="E12" i="4"/>
  <c r="E13" i="4"/>
  <c r="E14" i="4"/>
  <c r="E15" i="4"/>
  <c r="E16" i="4"/>
  <c r="E17" i="4"/>
  <c r="E18" i="4"/>
  <c r="E19" i="4"/>
  <c r="E20" i="4"/>
  <c r="E21" i="4"/>
  <c r="E22" i="4"/>
  <c r="E23" i="4"/>
  <c r="E24" i="4"/>
  <c r="E25" i="4"/>
  <c r="E26" i="4"/>
  <c r="E27" i="4"/>
  <c r="E28" i="4"/>
  <c r="E29" i="4"/>
  <c r="E30" i="4"/>
  <c r="E31" i="4"/>
  <c r="E32" i="4"/>
  <c r="E33" i="4"/>
  <c r="E34" i="4"/>
  <c r="E35" i="4"/>
  <c r="E36" i="4"/>
  <c r="E37" i="4"/>
  <c r="E38" i="4"/>
  <c r="E39" i="4"/>
  <c r="E40" i="4"/>
  <c r="E41" i="4"/>
  <c r="E42" i="4"/>
  <c r="E43" i="4"/>
  <c r="E44" i="4"/>
  <c r="E45" i="4"/>
  <c r="E46" i="4"/>
  <c r="E47" i="4"/>
  <c r="E48" i="4"/>
  <c r="E49" i="4"/>
  <c r="E50" i="4"/>
  <c r="E51" i="4"/>
  <c r="E52" i="4"/>
  <c r="E53" i="4"/>
  <c r="E55" i="4"/>
  <c r="E56" i="4"/>
  <c r="E57" i="4"/>
  <c r="E58" i="4"/>
  <c r="E59" i="4"/>
  <c r="E60" i="4"/>
  <c r="E61" i="4"/>
  <c r="E10" i="4"/>
  <c r="E8" i="4"/>
  <c r="E11" i="4"/>
  <c r="L44" i="19" l="1"/>
  <c r="M44" i="19"/>
  <c r="N44" i="19"/>
  <c r="O44" i="19"/>
  <c r="P44" i="19"/>
  <c r="N21" i="5"/>
  <c r="N10" i="5"/>
  <c r="C9" i="16" l="1"/>
  <c r="G50" i="60" l="1"/>
  <c r="O37" i="5" l="1"/>
  <c r="O35" i="5"/>
  <c r="O34" i="5"/>
  <c r="O33" i="5"/>
  <c r="O32" i="5"/>
  <c r="O31" i="5"/>
  <c r="O30" i="5"/>
  <c r="O29" i="5"/>
  <c r="O28" i="5"/>
  <c r="O59" i="6"/>
  <c r="O58" i="6"/>
  <c r="O57" i="6"/>
  <c r="O56" i="6"/>
  <c r="O55" i="6"/>
  <c r="O54" i="6"/>
  <c r="O53" i="6"/>
  <c r="O52" i="6"/>
  <c r="O51" i="6"/>
  <c r="O49" i="6"/>
  <c r="O48" i="6"/>
  <c r="O47" i="6"/>
  <c r="O46" i="6"/>
  <c r="O45" i="6"/>
  <c r="O44" i="6"/>
  <c r="O43" i="6"/>
  <c r="O42" i="6"/>
  <c r="O41" i="6"/>
  <c r="O39" i="6"/>
  <c r="O38" i="6"/>
  <c r="O37" i="6"/>
  <c r="O36" i="6"/>
  <c r="O35" i="6"/>
  <c r="O34" i="6"/>
  <c r="O33" i="6"/>
  <c r="O32" i="6"/>
  <c r="O31" i="6"/>
  <c r="O29" i="6"/>
  <c r="O28" i="6"/>
  <c r="O27" i="6"/>
  <c r="O26" i="6"/>
  <c r="O25" i="6"/>
  <c r="O24" i="6"/>
  <c r="O23" i="6"/>
  <c r="O22" i="6"/>
  <c r="O21" i="6"/>
  <c r="O14" i="6"/>
  <c r="O13" i="6"/>
  <c r="O12" i="6"/>
  <c r="O11" i="6"/>
  <c r="O10" i="6"/>
  <c r="O9" i="6"/>
  <c r="O63" i="7"/>
  <c r="O62" i="7"/>
  <c r="O61" i="7"/>
  <c r="O60" i="7"/>
  <c r="O59" i="7"/>
  <c r="O58" i="7"/>
  <c r="O57" i="7"/>
  <c r="O56" i="7"/>
  <c r="O55" i="7"/>
  <c r="O54" i="7"/>
  <c r="O53" i="7"/>
  <c r="O52" i="7"/>
  <c r="O51" i="7"/>
  <c r="O50" i="7"/>
  <c r="O43" i="7"/>
  <c r="O42" i="7"/>
  <c r="O41" i="7"/>
  <c r="O40" i="7"/>
  <c r="O39" i="7"/>
  <c r="O38" i="7"/>
  <c r="O37" i="7"/>
  <c r="O36" i="7"/>
  <c r="O35" i="7"/>
  <c r="O34" i="7"/>
  <c r="O33" i="7"/>
  <c r="O32" i="7"/>
  <c r="O31" i="7"/>
  <c r="O30" i="7"/>
  <c r="O23" i="7"/>
  <c r="O22" i="7"/>
  <c r="O21" i="7"/>
  <c r="O20" i="7"/>
  <c r="O19" i="7"/>
  <c r="O18" i="7"/>
  <c r="O17" i="7"/>
  <c r="O16" i="7"/>
  <c r="O15" i="7"/>
  <c r="O14" i="7"/>
  <c r="O13" i="7"/>
  <c r="O12" i="7"/>
  <c r="O11" i="7"/>
  <c r="O10" i="7"/>
  <c r="O23" i="8"/>
  <c r="O22" i="8"/>
  <c r="O21" i="8"/>
  <c r="O20" i="8"/>
  <c r="O19" i="8"/>
  <c r="O18" i="8"/>
  <c r="O16" i="8"/>
  <c r="O15" i="8"/>
  <c r="O14" i="8"/>
  <c r="O13" i="8"/>
  <c r="O12" i="8"/>
  <c r="O11" i="8"/>
  <c r="D52" i="56" l="1"/>
  <c r="D55" i="56"/>
  <c r="D56" i="56" l="1"/>
  <c r="D53" i="56"/>
  <c r="D54" i="56"/>
  <c r="D30" i="34" l="1"/>
  <c r="D31" i="34" l="1"/>
  <c r="I31" i="34"/>
  <c r="N9" i="5" l="1"/>
  <c r="N15" i="5" s="1"/>
  <c r="H13" i="64" l="1"/>
  <c r="F13" i="64"/>
  <c r="H30" i="64" l="1"/>
  <c r="G30" i="64"/>
  <c r="F30" i="64"/>
  <c r="G30" i="23"/>
  <c r="C30" i="23"/>
  <c r="B42" i="83"/>
  <c r="B43" i="83" s="1"/>
  <c r="B44" i="83" s="1"/>
  <c r="B45" i="83" s="1"/>
  <c r="B46" i="83" s="1"/>
  <c r="B47" i="83" s="1"/>
  <c r="B48" i="83" s="1"/>
  <c r="B49" i="83" s="1"/>
  <c r="B50" i="83" s="1"/>
  <c r="B51" i="83" s="1"/>
  <c r="B52" i="83" s="1"/>
  <c r="B53" i="83" s="1"/>
  <c r="B32" i="83"/>
  <c r="B33" i="83" s="1"/>
  <c r="B34" i="83" s="1"/>
  <c r="B35" i="83" s="1"/>
  <c r="B36" i="83" s="1"/>
  <c r="B37" i="83" s="1"/>
  <c r="B38" i="83" s="1"/>
  <c r="B39" i="83" s="1"/>
  <c r="B40" i="83" s="1"/>
  <c r="B31" i="83"/>
  <c r="B30" i="83"/>
  <c r="B11" i="83"/>
  <c r="B12" i="83" s="1"/>
  <c r="B13" i="83" s="1"/>
  <c r="B14" i="83" s="1"/>
  <c r="B15" i="83" s="1"/>
  <c r="B16" i="83" s="1"/>
  <c r="B17" i="83" s="1"/>
  <c r="B18" i="83" s="1"/>
  <c r="B19" i="83" s="1"/>
  <c r="B20" i="83" s="1"/>
  <c r="B21" i="83" s="1"/>
  <c r="B22" i="83" s="1"/>
  <c r="B23" i="83" s="1"/>
  <c r="B24" i="83" s="1"/>
  <c r="B25" i="83" s="1"/>
  <c r="B26" i="83" s="1"/>
  <c r="B27" i="83" s="1"/>
  <c r="B28" i="83" s="1"/>
  <c r="B9" i="83"/>
  <c r="B6" i="83"/>
  <c r="B7" i="83" s="1"/>
  <c r="B4" i="83"/>
  <c r="B3" i="83"/>
  <c r="B2" i="83"/>
  <c r="I37" i="81"/>
  <c r="H37" i="81"/>
  <c r="E53" i="80"/>
  <c r="D53" i="80"/>
  <c r="P52" i="80"/>
  <c r="P51" i="80"/>
  <c r="P50" i="80"/>
  <c r="P49" i="80"/>
  <c r="P48" i="80"/>
  <c r="P47" i="80"/>
  <c r="P46" i="80"/>
  <c r="P45" i="80"/>
  <c r="P44" i="80"/>
  <c r="P43" i="80"/>
  <c r="P42" i="80"/>
  <c r="P41" i="80"/>
  <c r="P40" i="80"/>
  <c r="P39" i="80"/>
  <c r="P38" i="80"/>
  <c r="P37" i="80"/>
  <c r="P36" i="80"/>
  <c r="P35" i="80"/>
  <c r="P34" i="80"/>
  <c r="P33" i="80"/>
  <c r="P32" i="80"/>
  <c r="P31" i="80"/>
  <c r="P30" i="80"/>
  <c r="P29" i="80"/>
  <c r="P28" i="80"/>
  <c r="P27" i="80"/>
  <c r="P26" i="80"/>
  <c r="P25" i="80"/>
  <c r="P24" i="80"/>
  <c r="P23" i="80"/>
  <c r="P22" i="80"/>
  <c r="P21" i="80"/>
  <c r="P20" i="80"/>
  <c r="P19" i="80"/>
  <c r="P18" i="80"/>
  <c r="P17" i="80"/>
  <c r="P16" i="80"/>
  <c r="P15" i="80"/>
  <c r="P14" i="80"/>
  <c r="P13" i="80"/>
  <c r="P12" i="80"/>
  <c r="P11" i="80"/>
  <c r="P10" i="80"/>
  <c r="P9" i="80"/>
  <c r="P8" i="80"/>
  <c r="P7" i="80"/>
  <c r="P6" i="80"/>
  <c r="P5" i="80"/>
  <c r="P53" i="80" s="1"/>
  <c r="B15" i="70"/>
  <c r="B8" i="70"/>
  <c r="B9" i="70" s="1"/>
  <c r="B10" i="70" s="1"/>
  <c r="B11" i="70" s="1"/>
  <c r="B12" i="70" s="1"/>
  <c r="B13" i="70" s="1"/>
  <c r="B14" i="70" s="1"/>
  <c r="B7" i="70"/>
  <c r="L44" i="69"/>
  <c r="K44" i="69"/>
  <c r="J44" i="69"/>
  <c r="I44" i="69"/>
  <c r="H44" i="69"/>
  <c r="G44" i="69"/>
  <c r="F44" i="69"/>
  <c r="E44" i="69"/>
  <c r="D44" i="69"/>
  <c r="C44" i="69"/>
  <c r="M43" i="69"/>
  <c r="M42" i="69"/>
  <c r="M41" i="69"/>
  <c r="M40" i="69"/>
  <c r="M39" i="69"/>
  <c r="M38" i="69"/>
  <c r="M37" i="69"/>
  <c r="M36" i="69"/>
  <c r="M35" i="69"/>
  <c r="M34" i="69"/>
  <c r="M33" i="69"/>
  <c r="M32" i="69"/>
  <c r="M31" i="69"/>
  <c r="M30" i="69"/>
  <c r="M29" i="69"/>
  <c r="M28" i="69"/>
  <c r="M27" i="69"/>
  <c r="M26" i="69"/>
  <c r="M25" i="69"/>
  <c r="M24" i="69"/>
  <c r="M23" i="69"/>
  <c r="M22" i="69"/>
  <c r="M21" i="69"/>
  <c r="M20" i="69"/>
  <c r="M19" i="69"/>
  <c r="M18" i="69"/>
  <c r="M17" i="69"/>
  <c r="M16" i="69"/>
  <c r="M15" i="69"/>
  <c r="M14" i="69"/>
  <c r="M13" i="69"/>
  <c r="M12" i="69"/>
  <c r="M11" i="69"/>
  <c r="M10" i="69"/>
  <c r="M9" i="69"/>
  <c r="M8" i="69"/>
  <c r="M7" i="69"/>
  <c r="L44" i="68"/>
  <c r="K44" i="68"/>
  <c r="J44" i="68"/>
  <c r="I44" i="68"/>
  <c r="H44" i="68"/>
  <c r="G44" i="68"/>
  <c r="F44" i="68"/>
  <c r="E44" i="68"/>
  <c r="D44" i="68"/>
  <c r="C44" i="68"/>
  <c r="K27" i="65"/>
  <c r="J27" i="65"/>
  <c r="E27" i="65"/>
  <c r="L26" i="65"/>
  <c r="E26" i="65"/>
  <c r="L25" i="65"/>
  <c r="E25" i="65"/>
  <c r="L24" i="65"/>
  <c r="E24" i="65"/>
  <c r="L23" i="65"/>
  <c r="E23" i="65"/>
  <c r="L22" i="65"/>
  <c r="E22" i="65"/>
  <c r="L21" i="65"/>
  <c r="E21" i="65"/>
  <c r="L20" i="65"/>
  <c r="E20" i="65"/>
  <c r="L19" i="65"/>
  <c r="E19" i="65"/>
  <c r="L18" i="65"/>
  <c r="E18" i="65"/>
  <c r="L17" i="65"/>
  <c r="E17" i="65"/>
  <c r="L16" i="65"/>
  <c r="E16" i="65"/>
  <c r="L15" i="65"/>
  <c r="E15" i="65"/>
  <c r="L14" i="65"/>
  <c r="E14" i="65"/>
  <c r="L13" i="65"/>
  <c r="E13" i="65"/>
  <c r="L12" i="65"/>
  <c r="E12" i="65"/>
  <c r="L11" i="65"/>
  <c r="E11" i="65"/>
  <c r="L10" i="65"/>
  <c r="E10" i="65"/>
  <c r="L9" i="65"/>
  <c r="E9" i="65"/>
  <c r="L8" i="65"/>
  <c r="E8" i="65"/>
  <c r="L7" i="65"/>
  <c r="E7" i="65"/>
  <c r="L6" i="65"/>
  <c r="E6" i="65"/>
  <c r="L5" i="65"/>
  <c r="E5" i="65"/>
  <c r="L4" i="65"/>
  <c r="E4" i="65"/>
  <c r="H31" i="64"/>
  <c r="G31" i="64"/>
  <c r="F31" i="64"/>
  <c r="N17" i="5" s="1"/>
  <c r="E31" i="64"/>
  <c r="D31" i="64"/>
  <c r="C31" i="64"/>
  <c r="H43" i="63"/>
  <c r="G43" i="63"/>
  <c r="F43" i="63"/>
  <c r="E43" i="63"/>
  <c r="D43" i="63"/>
  <c r="C43" i="63"/>
  <c r="D41" i="62"/>
  <c r="E34" i="62" s="1"/>
  <c r="E9" i="62"/>
  <c r="D7" i="62"/>
  <c r="Q50" i="61"/>
  <c r="P50" i="61"/>
  <c r="O50" i="61"/>
  <c r="N50" i="61"/>
  <c r="M50" i="61"/>
  <c r="L50" i="61"/>
  <c r="K50" i="61"/>
  <c r="J50" i="61"/>
  <c r="I50" i="61"/>
  <c r="H50" i="61"/>
  <c r="G50" i="61"/>
  <c r="F50" i="61"/>
  <c r="E50" i="61"/>
  <c r="D50" i="61"/>
  <c r="C50" i="61"/>
  <c r="Q43" i="61"/>
  <c r="P43" i="61"/>
  <c r="O43" i="61"/>
  <c r="N61" i="7" s="1"/>
  <c r="N43" i="61"/>
  <c r="M43" i="61"/>
  <c r="L43" i="61"/>
  <c r="K43" i="61"/>
  <c r="J43" i="61"/>
  <c r="I43" i="61"/>
  <c r="N56" i="7" s="1"/>
  <c r="H43" i="61"/>
  <c r="G43" i="61"/>
  <c r="N54" i="7" s="1"/>
  <c r="F43" i="61"/>
  <c r="E43" i="61"/>
  <c r="D43" i="61"/>
  <c r="C43" i="61"/>
  <c r="Q49" i="60"/>
  <c r="P49" i="60"/>
  <c r="O49" i="60"/>
  <c r="N49" i="60"/>
  <c r="M49" i="60"/>
  <c r="L49" i="60"/>
  <c r="K49" i="60"/>
  <c r="J49" i="60"/>
  <c r="I49" i="60"/>
  <c r="H49" i="60"/>
  <c r="G49" i="60"/>
  <c r="F49" i="60"/>
  <c r="E49" i="60"/>
  <c r="D49" i="60"/>
  <c r="C49" i="60"/>
  <c r="B49" i="60"/>
  <c r="Q48" i="60"/>
  <c r="P48" i="60"/>
  <c r="O48" i="60"/>
  <c r="N48" i="60"/>
  <c r="M48" i="60"/>
  <c r="L48" i="60"/>
  <c r="K48" i="60"/>
  <c r="J48" i="60"/>
  <c r="I48" i="60"/>
  <c r="H48" i="60"/>
  <c r="G48" i="60"/>
  <c r="F48" i="60"/>
  <c r="E48" i="60"/>
  <c r="D48" i="60"/>
  <c r="C48" i="60"/>
  <c r="B48" i="60"/>
  <c r="Q47" i="60"/>
  <c r="P47" i="60"/>
  <c r="O47" i="60"/>
  <c r="N47" i="60"/>
  <c r="M47" i="60"/>
  <c r="L47" i="60"/>
  <c r="K47" i="60"/>
  <c r="J47" i="60"/>
  <c r="I47" i="60"/>
  <c r="H47" i="60"/>
  <c r="G47" i="60"/>
  <c r="F47" i="60"/>
  <c r="E47" i="60"/>
  <c r="D47" i="60"/>
  <c r="C47" i="60"/>
  <c r="B47" i="60"/>
  <c r="Q46" i="60"/>
  <c r="P46" i="60"/>
  <c r="O46" i="60"/>
  <c r="N46" i="60"/>
  <c r="M46" i="60"/>
  <c r="L46" i="60"/>
  <c r="K46" i="60"/>
  <c r="J46" i="60"/>
  <c r="I46" i="60"/>
  <c r="H46" i="60"/>
  <c r="G46" i="60"/>
  <c r="F46" i="60"/>
  <c r="E46" i="60"/>
  <c r="D46" i="60"/>
  <c r="C46" i="60"/>
  <c r="B46" i="60"/>
  <c r="Q45" i="60"/>
  <c r="P45" i="60"/>
  <c r="O45" i="60"/>
  <c r="N45" i="60"/>
  <c r="M45" i="60"/>
  <c r="L45" i="60"/>
  <c r="K45" i="60"/>
  <c r="J45" i="60"/>
  <c r="I45" i="60"/>
  <c r="H45" i="60"/>
  <c r="G45" i="60"/>
  <c r="F45" i="60"/>
  <c r="E45" i="60"/>
  <c r="D45" i="60"/>
  <c r="C45" i="60"/>
  <c r="B45" i="60"/>
  <c r="Q42" i="60"/>
  <c r="P42" i="60"/>
  <c r="O42" i="60"/>
  <c r="N42" i="60"/>
  <c r="M42" i="60"/>
  <c r="L42" i="60"/>
  <c r="K42" i="60"/>
  <c r="J42" i="60"/>
  <c r="I42" i="60"/>
  <c r="H42" i="60"/>
  <c r="G42" i="60"/>
  <c r="F42" i="60"/>
  <c r="E42" i="60"/>
  <c r="D42" i="60"/>
  <c r="C42" i="60"/>
  <c r="B42" i="60"/>
  <c r="Q41" i="60"/>
  <c r="P41" i="60"/>
  <c r="O41" i="60"/>
  <c r="N41" i="60"/>
  <c r="M41" i="60"/>
  <c r="L41" i="60"/>
  <c r="K41" i="60"/>
  <c r="J41" i="60"/>
  <c r="I41" i="60"/>
  <c r="H41" i="60"/>
  <c r="G41" i="60"/>
  <c r="F41" i="60"/>
  <c r="E41" i="60"/>
  <c r="D41" i="60"/>
  <c r="C41" i="60"/>
  <c r="B41" i="60"/>
  <c r="Q40" i="60"/>
  <c r="P40" i="60"/>
  <c r="O40" i="60"/>
  <c r="N40" i="60"/>
  <c r="M40" i="60"/>
  <c r="L40" i="60"/>
  <c r="K40" i="60"/>
  <c r="J40" i="60"/>
  <c r="I40" i="60"/>
  <c r="H40" i="60"/>
  <c r="G40" i="60"/>
  <c r="F40" i="60"/>
  <c r="E40" i="60"/>
  <c r="D40" i="60"/>
  <c r="C40" i="60"/>
  <c r="B40" i="60"/>
  <c r="Q39" i="60"/>
  <c r="P39" i="60"/>
  <c r="O39" i="60"/>
  <c r="N39" i="60"/>
  <c r="M39" i="60"/>
  <c r="L39" i="60"/>
  <c r="K39" i="60"/>
  <c r="J39" i="60"/>
  <c r="I39" i="60"/>
  <c r="H39" i="60"/>
  <c r="G39" i="60"/>
  <c r="F39" i="60"/>
  <c r="E39" i="60"/>
  <c r="D39" i="60"/>
  <c r="C39" i="60"/>
  <c r="B39" i="60"/>
  <c r="Q38" i="60"/>
  <c r="P38" i="60"/>
  <c r="O38" i="60"/>
  <c r="N38" i="60"/>
  <c r="M38" i="60"/>
  <c r="L38" i="60"/>
  <c r="K38" i="60"/>
  <c r="J38" i="60"/>
  <c r="I38" i="60"/>
  <c r="H38" i="60"/>
  <c r="G38" i="60"/>
  <c r="F38" i="60"/>
  <c r="E38" i="60"/>
  <c r="D38" i="60"/>
  <c r="C38" i="60"/>
  <c r="B38" i="60"/>
  <c r="Q37" i="60"/>
  <c r="P37" i="60"/>
  <c r="O37" i="60"/>
  <c r="N37" i="60"/>
  <c r="M37" i="60"/>
  <c r="L37" i="60"/>
  <c r="K37" i="60"/>
  <c r="J37" i="60"/>
  <c r="I37" i="60"/>
  <c r="H37" i="60"/>
  <c r="G37" i="60"/>
  <c r="F37" i="60"/>
  <c r="E37" i="60"/>
  <c r="D37" i="60"/>
  <c r="C37" i="60"/>
  <c r="B37" i="60"/>
  <c r="Q36" i="60"/>
  <c r="P36" i="60"/>
  <c r="O36" i="60"/>
  <c r="N36" i="60"/>
  <c r="M36" i="60"/>
  <c r="L36" i="60"/>
  <c r="K36" i="60"/>
  <c r="J36" i="60"/>
  <c r="I36" i="60"/>
  <c r="H36" i="60"/>
  <c r="G36" i="60"/>
  <c r="F36" i="60"/>
  <c r="E36" i="60"/>
  <c r="D36" i="60"/>
  <c r="C36" i="60"/>
  <c r="B36" i="60"/>
  <c r="Q35" i="60"/>
  <c r="P35" i="60"/>
  <c r="O35" i="60"/>
  <c r="N35" i="60"/>
  <c r="M35" i="60"/>
  <c r="L35" i="60"/>
  <c r="K35" i="60"/>
  <c r="J35" i="60"/>
  <c r="I35" i="60"/>
  <c r="H35" i="60"/>
  <c r="G35" i="60"/>
  <c r="F35" i="60"/>
  <c r="E35" i="60"/>
  <c r="D35" i="60"/>
  <c r="C35" i="60"/>
  <c r="B35" i="60"/>
  <c r="Q34" i="60"/>
  <c r="P34" i="60"/>
  <c r="O34" i="60"/>
  <c r="N34" i="60"/>
  <c r="M34" i="60"/>
  <c r="L34" i="60"/>
  <c r="K34" i="60"/>
  <c r="J34" i="60"/>
  <c r="I34" i="60"/>
  <c r="H34" i="60"/>
  <c r="G34" i="60"/>
  <c r="F34" i="60"/>
  <c r="E34" i="60"/>
  <c r="D34" i="60"/>
  <c r="C34" i="60"/>
  <c r="B34" i="60"/>
  <c r="Q33" i="60"/>
  <c r="P33" i="60"/>
  <c r="O33" i="60"/>
  <c r="N33" i="60"/>
  <c r="M33" i="60"/>
  <c r="L33" i="60"/>
  <c r="K33" i="60"/>
  <c r="J33" i="60"/>
  <c r="I33" i="60"/>
  <c r="H33" i="60"/>
  <c r="G33" i="60"/>
  <c r="F33" i="60"/>
  <c r="E33" i="60"/>
  <c r="D33" i="60"/>
  <c r="C33" i="60"/>
  <c r="B33" i="60"/>
  <c r="Q32" i="60"/>
  <c r="P32" i="60"/>
  <c r="O32" i="60"/>
  <c r="N32" i="60"/>
  <c r="M32" i="60"/>
  <c r="L32" i="60"/>
  <c r="K32" i="60"/>
  <c r="J32" i="60"/>
  <c r="I32" i="60"/>
  <c r="H32" i="60"/>
  <c r="G32" i="60"/>
  <c r="F32" i="60"/>
  <c r="E32" i="60"/>
  <c r="D32" i="60"/>
  <c r="C32" i="60"/>
  <c r="B32" i="60"/>
  <c r="Q31" i="60"/>
  <c r="P31" i="60"/>
  <c r="O31" i="60"/>
  <c r="N31" i="60"/>
  <c r="M31" i="60"/>
  <c r="L31" i="60"/>
  <c r="K31" i="60"/>
  <c r="J31" i="60"/>
  <c r="I31" i="60"/>
  <c r="H31" i="60"/>
  <c r="G31" i="60"/>
  <c r="F31" i="60"/>
  <c r="E31" i="60"/>
  <c r="D31" i="60"/>
  <c r="C31" i="60"/>
  <c r="B31" i="60"/>
  <c r="Q30" i="60"/>
  <c r="P30" i="60"/>
  <c r="O30" i="60"/>
  <c r="N30" i="60"/>
  <c r="M30" i="60"/>
  <c r="L30" i="60"/>
  <c r="K30" i="60"/>
  <c r="J30" i="60"/>
  <c r="I30" i="60"/>
  <c r="H30" i="60"/>
  <c r="G30" i="60"/>
  <c r="F30" i="60"/>
  <c r="E30" i="60"/>
  <c r="D30" i="60"/>
  <c r="C30" i="60"/>
  <c r="B30" i="60"/>
  <c r="Q29" i="60"/>
  <c r="P29" i="60"/>
  <c r="O29" i="60"/>
  <c r="N29" i="60"/>
  <c r="M29" i="60"/>
  <c r="L29" i="60"/>
  <c r="K29" i="60"/>
  <c r="J29" i="60"/>
  <c r="I29" i="60"/>
  <c r="H29" i="60"/>
  <c r="G29" i="60"/>
  <c r="F29" i="60"/>
  <c r="E29" i="60"/>
  <c r="D29" i="60"/>
  <c r="C29" i="60"/>
  <c r="B29" i="60"/>
  <c r="Q28" i="60"/>
  <c r="P28" i="60"/>
  <c r="O28" i="60"/>
  <c r="N28" i="60"/>
  <c r="M28" i="60"/>
  <c r="L28" i="60"/>
  <c r="K28" i="60"/>
  <c r="J28" i="60"/>
  <c r="I28" i="60"/>
  <c r="H28" i="60"/>
  <c r="G28" i="60"/>
  <c r="F28" i="60"/>
  <c r="E28" i="60"/>
  <c r="D28" i="60"/>
  <c r="C28" i="60"/>
  <c r="B28" i="60"/>
  <c r="Q27" i="60"/>
  <c r="P27" i="60"/>
  <c r="O27" i="60"/>
  <c r="N27" i="60"/>
  <c r="M27" i="60"/>
  <c r="L27" i="60"/>
  <c r="K27" i="60"/>
  <c r="J27" i="60"/>
  <c r="I27" i="60"/>
  <c r="H27" i="60"/>
  <c r="G27" i="60"/>
  <c r="F27" i="60"/>
  <c r="E27" i="60"/>
  <c r="D27" i="60"/>
  <c r="C27" i="60"/>
  <c r="B27" i="60"/>
  <c r="Q26" i="60"/>
  <c r="P26" i="60"/>
  <c r="O26" i="60"/>
  <c r="N26" i="60"/>
  <c r="M26" i="60"/>
  <c r="L26" i="60"/>
  <c r="K26" i="60"/>
  <c r="J26" i="60"/>
  <c r="I26" i="60"/>
  <c r="H26" i="60"/>
  <c r="G26" i="60"/>
  <c r="F26" i="60"/>
  <c r="E26" i="60"/>
  <c r="D26" i="60"/>
  <c r="C26" i="60"/>
  <c r="B26" i="60"/>
  <c r="Q25" i="60"/>
  <c r="P25" i="60"/>
  <c r="O25" i="60"/>
  <c r="N25" i="60"/>
  <c r="M25" i="60"/>
  <c r="L25" i="60"/>
  <c r="K25" i="60"/>
  <c r="J25" i="60"/>
  <c r="I25" i="60"/>
  <c r="H25" i="60"/>
  <c r="G25" i="60"/>
  <c r="F25" i="60"/>
  <c r="E25" i="60"/>
  <c r="D25" i="60"/>
  <c r="C25" i="60"/>
  <c r="B25" i="60"/>
  <c r="Q24" i="60"/>
  <c r="P24" i="60"/>
  <c r="O24" i="60"/>
  <c r="N24" i="60"/>
  <c r="M24" i="60"/>
  <c r="L24" i="60"/>
  <c r="K24" i="60"/>
  <c r="J24" i="60"/>
  <c r="I24" i="60"/>
  <c r="H24" i="60"/>
  <c r="G24" i="60"/>
  <c r="F24" i="60"/>
  <c r="E24" i="60"/>
  <c r="D24" i="60"/>
  <c r="C24" i="60"/>
  <c r="B24" i="60"/>
  <c r="Q23" i="60"/>
  <c r="P23" i="60"/>
  <c r="O23" i="60"/>
  <c r="N23" i="60"/>
  <c r="M23" i="60"/>
  <c r="L23" i="60"/>
  <c r="K23" i="60"/>
  <c r="J23" i="60"/>
  <c r="I23" i="60"/>
  <c r="H23" i="60"/>
  <c r="G23" i="60"/>
  <c r="F23" i="60"/>
  <c r="E23" i="60"/>
  <c r="D23" i="60"/>
  <c r="C23" i="60"/>
  <c r="B23" i="60"/>
  <c r="Q22" i="60"/>
  <c r="P22" i="60"/>
  <c r="O22" i="60"/>
  <c r="N22" i="60"/>
  <c r="M22" i="60"/>
  <c r="L22" i="60"/>
  <c r="K22" i="60"/>
  <c r="J22" i="60"/>
  <c r="I22" i="60"/>
  <c r="H22" i="60"/>
  <c r="G22" i="60"/>
  <c r="F22" i="60"/>
  <c r="E22" i="60"/>
  <c r="D22" i="60"/>
  <c r="C22" i="60"/>
  <c r="B22" i="60"/>
  <c r="Q21" i="60"/>
  <c r="P21" i="60"/>
  <c r="O21" i="60"/>
  <c r="N21" i="60"/>
  <c r="M21" i="60"/>
  <c r="L21" i="60"/>
  <c r="K21" i="60"/>
  <c r="J21" i="60"/>
  <c r="I21" i="60"/>
  <c r="H21" i="60"/>
  <c r="G21" i="60"/>
  <c r="F21" i="60"/>
  <c r="E21" i="60"/>
  <c r="D21" i="60"/>
  <c r="C21" i="60"/>
  <c r="B21" i="60"/>
  <c r="Q20" i="60"/>
  <c r="P20" i="60"/>
  <c r="O20" i="60"/>
  <c r="N20" i="60"/>
  <c r="M20" i="60"/>
  <c r="L20" i="60"/>
  <c r="K20" i="60"/>
  <c r="J20" i="60"/>
  <c r="I20" i="60"/>
  <c r="H20" i="60"/>
  <c r="G20" i="60"/>
  <c r="F20" i="60"/>
  <c r="E20" i="60"/>
  <c r="D20" i="60"/>
  <c r="C20" i="60"/>
  <c r="B20" i="60"/>
  <c r="Q19" i="60"/>
  <c r="P19" i="60"/>
  <c r="O19" i="60"/>
  <c r="N19" i="60"/>
  <c r="M19" i="60"/>
  <c r="L19" i="60"/>
  <c r="K19" i="60"/>
  <c r="J19" i="60"/>
  <c r="I19" i="60"/>
  <c r="H19" i="60"/>
  <c r="G19" i="60"/>
  <c r="F19" i="60"/>
  <c r="E19" i="60"/>
  <c r="D19" i="60"/>
  <c r="C19" i="60"/>
  <c r="B19" i="60"/>
  <c r="Q18" i="60"/>
  <c r="P18" i="60"/>
  <c r="O18" i="60"/>
  <c r="N18" i="60"/>
  <c r="M18" i="60"/>
  <c r="L18" i="60"/>
  <c r="K18" i="60"/>
  <c r="J18" i="60"/>
  <c r="I18" i="60"/>
  <c r="H18" i="60"/>
  <c r="G18" i="60"/>
  <c r="F18" i="60"/>
  <c r="E18" i="60"/>
  <c r="D18" i="60"/>
  <c r="C18" i="60"/>
  <c r="B18" i="60"/>
  <c r="Q17" i="60"/>
  <c r="P17" i="60"/>
  <c r="O17" i="60"/>
  <c r="N17" i="60"/>
  <c r="M17" i="60"/>
  <c r="L17" i="60"/>
  <c r="K17" i="60"/>
  <c r="J17" i="60"/>
  <c r="I17" i="60"/>
  <c r="H17" i="60"/>
  <c r="G17" i="60"/>
  <c r="F17" i="60"/>
  <c r="E17" i="60"/>
  <c r="D17" i="60"/>
  <c r="C17" i="60"/>
  <c r="B17" i="60"/>
  <c r="Q16" i="60"/>
  <c r="P16" i="60"/>
  <c r="O16" i="60"/>
  <c r="N16" i="60"/>
  <c r="M16" i="60"/>
  <c r="L16" i="60"/>
  <c r="K16" i="60"/>
  <c r="J16" i="60"/>
  <c r="I16" i="60"/>
  <c r="H16" i="60"/>
  <c r="G16" i="60"/>
  <c r="F16" i="60"/>
  <c r="E16" i="60"/>
  <c r="D16" i="60"/>
  <c r="C16" i="60"/>
  <c r="B16" i="60"/>
  <c r="Q15" i="60"/>
  <c r="P15" i="60"/>
  <c r="O15" i="60"/>
  <c r="N15" i="60"/>
  <c r="M15" i="60"/>
  <c r="L15" i="60"/>
  <c r="K15" i="60"/>
  <c r="J15" i="60"/>
  <c r="I15" i="60"/>
  <c r="H15" i="60"/>
  <c r="G15" i="60"/>
  <c r="F15" i="60"/>
  <c r="E15" i="60"/>
  <c r="D15" i="60"/>
  <c r="C15" i="60"/>
  <c r="B15" i="60"/>
  <c r="Q14" i="60"/>
  <c r="P14" i="60"/>
  <c r="O14" i="60"/>
  <c r="N14" i="60"/>
  <c r="M14" i="60"/>
  <c r="L14" i="60"/>
  <c r="K14" i="60"/>
  <c r="J14" i="60"/>
  <c r="I14" i="60"/>
  <c r="H14" i="60"/>
  <c r="G14" i="60"/>
  <c r="F14" i="60"/>
  <c r="E14" i="60"/>
  <c r="D14" i="60"/>
  <c r="C14" i="60"/>
  <c r="B14" i="60"/>
  <c r="Q13" i="60"/>
  <c r="P13" i="60"/>
  <c r="O13" i="60"/>
  <c r="N13" i="60"/>
  <c r="M13" i="60"/>
  <c r="L13" i="60"/>
  <c r="K13" i="60"/>
  <c r="J13" i="60"/>
  <c r="I13" i="60"/>
  <c r="H13" i="60"/>
  <c r="G13" i="60"/>
  <c r="F13" i="60"/>
  <c r="E13" i="60"/>
  <c r="D13" i="60"/>
  <c r="C13" i="60"/>
  <c r="B13" i="60"/>
  <c r="Q12" i="60"/>
  <c r="P12" i="60"/>
  <c r="O12" i="60"/>
  <c r="N12" i="60"/>
  <c r="M12" i="60"/>
  <c r="L12" i="60"/>
  <c r="K12" i="60"/>
  <c r="J12" i="60"/>
  <c r="I12" i="60"/>
  <c r="H12" i="60"/>
  <c r="G12" i="60"/>
  <c r="F12" i="60"/>
  <c r="E12" i="60"/>
  <c r="D12" i="60"/>
  <c r="C12" i="60"/>
  <c r="B12" i="60"/>
  <c r="Q11" i="60"/>
  <c r="P11" i="60"/>
  <c r="O11" i="60"/>
  <c r="N11" i="60"/>
  <c r="M11" i="60"/>
  <c r="L11" i="60"/>
  <c r="K11" i="60"/>
  <c r="J11" i="60"/>
  <c r="I11" i="60"/>
  <c r="H11" i="60"/>
  <c r="G11" i="60"/>
  <c r="F11" i="60"/>
  <c r="E11" i="60"/>
  <c r="D11" i="60"/>
  <c r="C11" i="60"/>
  <c r="B11" i="60"/>
  <c r="Q10" i="60"/>
  <c r="P10" i="60"/>
  <c r="O10" i="60"/>
  <c r="N10" i="60"/>
  <c r="M10" i="60"/>
  <c r="L10" i="60"/>
  <c r="K10" i="60"/>
  <c r="J10" i="60"/>
  <c r="I10" i="60"/>
  <c r="H10" i="60"/>
  <c r="G10" i="60"/>
  <c r="F10" i="60"/>
  <c r="E10" i="60"/>
  <c r="D10" i="60"/>
  <c r="C10" i="60"/>
  <c r="B10" i="60"/>
  <c r="Q9" i="60"/>
  <c r="P9" i="60"/>
  <c r="O9" i="60"/>
  <c r="N9" i="60"/>
  <c r="M9" i="60"/>
  <c r="L9" i="60"/>
  <c r="K9" i="60"/>
  <c r="J9" i="60"/>
  <c r="I9" i="60"/>
  <c r="H9" i="60"/>
  <c r="G9" i="60"/>
  <c r="F9" i="60"/>
  <c r="E9" i="60"/>
  <c r="D9" i="60"/>
  <c r="C9" i="60"/>
  <c r="B9" i="60"/>
  <c r="Q8" i="60"/>
  <c r="P8" i="60"/>
  <c r="O8" i="60"/>
  <c r="N8" i="60"/>
  <c r="M8" i="60"/>
  <c r="L8" i="60"/>
  <c r="K8" i="60"/>
  <c r="J8" i="60"/>
  <c r="I8" i="60"/>
  <c r="H8" i="60"/>
  <c r="G8" i="60"/>
  <c r="F8" i="60"/>
  <c r="E8" i="60"/>
  <c r="D8" i="60"/>
  <c r="C8" i="60"/>
  <c r="B8" i="60"/>
  <c r="Q7" i="60"/>
  <c r="P7" i="60"/>
  <c r="O7" i="60"/>
  <c r="N7" i="60"/>
  <c r="M7" i="60"/>
  <c r="L7" i="60"/>
  <c r="K7" i="60"/>
  <c r="J7" i="60"/>
  <c r="I7" i="60"/>
  <c r="H7" i="60"/>
  <c r="G7" i="60"/>
  <c r="F7" i="60"/>
  <c r="E7" i="60"/>
  <c r="D7" i="60"/>
  <c r="C7" i="60"/>
  <c r="B7" i="60"/>
  <c r="Q6" i="60"/>
  <c r="P6" i="60"/>
  <c r="O6" i="60"/>
  <c r="N6" i="60"/>
  <c r="M6" i="60"/>
  <c r="L6" i="60"/>
  <c r="K6" i="60"/>
  <c r="J6" i="60"/>
  <c r="I6" i="60"/>
  <c r="H6" i="60"/>
  <c r="G6" i="60"/>
  <c r="F6" i="60"/>
  <c r="E6" i="60"/>
  <c r="D6" i="60"/>
  <c r="C6" i="60"/>
  <c r="B6" i="60"/>
  <c r="Q50" i="59"/>
  <c r="P50" i="59"/>
  <c r="O50" i="59"/>
  <c r="N50" i="59"/>
  <c r="M50" i="59"/>
  <c r="L50" i="59"/>
  <c r="K50" i="59"/>
  <c r="J50" i="59"/>
  <c r="I50" i="59"/>
  <c r="H50" i="59"/>
  <c r="G50" i="59"/>
  <c r="F50" i="59"/>
  <c r="E50" i="59"/>
  <c r="D50" i="59"/>
  <c r="C50" i="59"/>
  <c r="Q43" i="59"/>
  <c r="P43" i="59"/>
  <c r="O43" i="59"/>
  <c r="N43" i="59"/>
  <c r="N40" i="7" s="1"/>
  <c r="M43" i="59"/>
  <c r="N39" i="7" s="1"/>
  <c r="L43" i="59"/>
  <c r="K43" i="59"/>
  <c r="N37" i="7" s="1"/>
  <c r="J43" i="59"/>
  <c r="I43" i="59"/>
  <c r="H43" i="59"/>
  <c r="G43" i="59"/>
  <c r="F43" i="59"/>
  <c r="N33" i="7" s="1"/>
  <c r="E43" i="59"/>
  <c r="N32" i="7" s="1"/>
  <c r="D43" i="59"/>
  <c r="D43" i="60" s="1"/>
  <c r="C43" i="59"/>
  <c r="N30" i="7" s="1"/>
  <c r="Q50" i="58"/>
  <c r="P50" i="58"/>
  <c r="O50" i="58"/>
  <c r="N50" i="58"/>
  <c r="M50" i="58"/>
  <c r="L50" i="58"/>
  <c r="K50" i="58"/>
  <c r="J50" i="58"/>
  <c r="I50" i="58"/>
  <c r="H50" i="58"/>
  <c r="G50" i="58"/>
  <c r="F50" i="58"/>
  <c r="E50" i="58"/>
  <c r="D50" i="58"/>
  <c r="C50" i="58"/>
  <c r="Q43" i="58"/>
  <c r="P43" i="58"/>
  <c r="O43" i="58"/>
  <c r="N43" i="58"/>
  <c r="M43" i="58"/>
  <c r="L43" i="58"/>
  <c r="K43" i="58"/>
  <c r="J43" i="58"/>
  <c r="I43" i="58"/>
  <c r="H43" i="58"/>
  <c r="G43" i="58"/>
  <c r="F43" i="58"/>
  <c r="E43" i="58"/>
  <c r="D43" i="58"/>
  <c r="C43" i="58"/>
  <c r="Q50" i="57"/>
  <c r="Q50" i="60" s="1"/>
  <c r="P50" i="57"/>
  <c r="O50" i="57"/>
  <c r="N50" i="57"/>
  <c r="M50" i="57"/>
  <c r="L50" i="57"/>
  <c r="K50" i="57"/>
  <c r="J50" i="57"/>
  <c r="I50" i="57"/>
  <c r="H50" i="57"/>
  <c r="G50" i="57"/>
  <c r="F50" i="57"/>
  <c r="E50" i="57"/>
  <c r="D50" i="57"/>
  <c r="C50" i="57"/>
  <c r="Q43" i="57"/>
  <c r="P43" i="57"/>
  <c r="P43" i="60" s="1"/>
  <c r="O43" i="57"/>
  <c r="O43" i="60" s="1"/>
  <c r="N43" i="57"/>
  <c r="M43" i="57"/>
  <c r="L43" i="57"/>
  <c r="K43" i="57"/>
  <c r="J43" i="57"/>
  <c r="I43" i="57"/>
  <c r="H43" i="57"/>
  <c r="H43" i="60" s="1"/>
  <c r="G43" i="57"/>
  <c r="G43" i="60" s="1"/>
  <c r="F43" i="57"/>
  <c r="E43" i="57"/>
  <c r="D43" i="57"/>
  <c r="C43" i="57"/>
  <c r="Q50" i="56"/>
  <c r="P50" i="56"/>
  <c r="O50" i="56"/>
  <c r="N50" i="56"/>
  <c r="M50" i="56"/>
  <c r="L50" i="56"/>
  <c r="K50" i="56"/>
  <c r="J50" i="56"/>
  <c r="I50" i="56"/>
  <c r="H50" i="56"/>
  <c r="G50" i="56"/>
  <c r="F50" i="56"/>
  <c r="E50" i="56"/>
  <c r="D50" i="56"/>
  <c r="C50" i="56"/>
  <c r="Q43" i="56"/>
  <c r="P43" i="56"/>
  <c r="O43" i="56"/>
  <c r="N43" i="56"/>
  <c r="M43" i="56"/>
  <c r="L43" i="56"/>
  <c r="K43" i="56"/>
  <c r="J43" i="56"/>
  <c r="I43" i="56"/>
  <c r="H43" i="56"/>
  <c r="G43" i="56"/>
  <c r="F43" i="56"/>
  <c r="E43" i="56"/>
  <c r="D43" i="56"/>
  <c r="C43" i="56"/>
  <c r="Q50" i="55"/>
  <c r="P50" i="55"/>
  <c r="O50" i="55"/>
  <c r="N50" i="55"/>
  <c r="M50" i="55"/>
  <c r="L50" i="55"/>
  <c r="K50" i="55"/>
  <c r="J50" i="55"/>
  <c r="I50" i="55"/>
  <c r="H50" i="55"/>
  <c r="G50" i="55"/>
  <c r="F50" i="55"/>
  <c r="E50" i="55"/>
  <c r="D50" i="55"/>
  <c r="C50" i="55"/>
  <c r="Q43" i="55"/>
  <c r="P43" i="55"/>
  <c r="O43" i="55"/>
  <c r="N43" i="55"/>
  <c r="M43" i="55"/>
  <c r="L43" i="55"/>
  <c r="K43" i="55"/>
  <c r="J43" i="55"/>
  <c r="I43" i="55"/>
  <c r="H43" i="55"/>
  <c r="G43" i="55"/>
  <c r="F43" i="55"/>
  <c r="E43" i="55"/>
  <c r="D43" i="55"/>
  <c r="C43" i="55"/>
  <c r="Q50" i="54"/>
  <c r="P50" i="54"/>
  <c r="O50" i="54"/>
  <c r="N50" i="54"/>
  <c r="M50" i="54"/>
  <c r="L50" i="54"/>
  <c r="K50" i="54"/>
  <c r="J50" i="54"/>
  <c r="I50" i="54"/>
  <c r="H50" i="54"/>
  <c r="G50" i="54"/>
  <c r="F50" i="54"/>
  <c r="E50" i="54"/>
  <c r="D50" i="54"/>
  <c r="C50" i="54"/>
  <c r="Q43" i="54"/>
  <c r="P43" i="54"/>
  <c r="O43" i="54"/>
  <c r="N43" i="54"/>
  <c r="M43" i="54"/>
  <c r="L43" i="54"/>
  <c r="K43" i="54"/>
  <c r="J43" i="54"/>
  <c r="I43" i="54"/>
  <c r="H43" i="54"/>
  <c r="G43" i="54"/>
  <c r="F43" i="54"/>
  <c r="E43" i="54"/>
  <c r="D43" i="54"/>
  <c r="C43" i="54"/>
  <c r="Q50" i="53"/>
  <c r="P50" i="53"/>
  <c r="O50" i="53"/>
  <c r="N50" i="53"/>
  <c r="M50" i="53"/>
  <c r="L50" i="53"/>
  <c r="K50" i="53"/>
  <c r="J50" i="53"/>
  <c r="I50" i="53"/>
  <c r="H50" i="53"/>
  <c r="G50" i="53"/>
  <c r="F50" i="53"/>
  <c r="E50" i="53"/>
  <c r="D50" i="53"/>
  <c r="C50" i="53"/>
  <c r="Q43" i="53"/>
  <c r="P43" i="53"/>
  <c r="O43" i="53"/>
  <c r="N43" i="53"/>
  <c r="M43" i="53"/>
  <c r="L43" i="53"/>
  <c r="K43" i="53"/>
  <c r="J43" i="53"/>
  <c r="I43" i="53"/>
  <c r="H43" i="53"/>
  <c r="G43" i="53"/>
  <c r="F43" i="53"/>
  <c r="E43" i="53"/>
  <c r="D43" i="53"/>
  <c r="C43" i="53"/>
  <c r="M47" i="52"/>
  <c r="P46" i="52"/>
  <c r="O46" i="52"/>
  <c r="M46" i="52"/>
  <c r="L46" i="52"/>
  <c r="K46" i="52"/>
  <c r="H46" i="52"/>
  <c r="G46" i="52"/>
  <c r="D46" i="52"/>
  <c r="C46" i="52"/>
  <c r="Q45" i="52"/>
  <c r="P45" i="52"/>
  <c r="O45" i="52"/>
  <c r="N45" i="52"/>
  <c r="M45" i="52"/>
  <c r="L45" i="52"/>
  <c r="K45" i="52"/>
  <c r="J45" i="52"/>
  <c r="I45" i="52"/>
  <c r="H45" i="52"/>
  <c r="G45" i="52"/>
  <c r="F45" i="52"/>
  <c r="E45" i="52"/>
  <c r="D45" i="52"/>
  <c r="C45" i="52"/>
  <c r="Q44" i="52"/>
  <c r="P44" i="52"/>
  <c r="O44" i="52"/>
  <c r="N44" i="52"/>
  <c r="M44" i="52"/>
  <c r="L44" i="52"/>
  <c r="K44" i="52"/>
  <c r="J44" i="52"/>
  <c r="I44" i="52"/>
  <c r="H44" i="52"/>
  <c r="G44" i="52"/>
  <c r="F44" i="52"/>
  <c r="E44" i="52"/>
  <c r="D44" i="52"/>
  <c r="C44" i="52"/>
  <c r="Q43" i="52"/>
  <c r="Q46" i="52" s="1"/>
  <c r="Q47" i="52" s="1"/>
  <c r="P43" i="52"/>
  <c r="O43" i="52"/>
  <c r="N43" i="52"/>
  <c r="N46" i="52" s="1"/>
  <c r="N47" i="52" s="1"/>
  <c r="M43" i="52"/>
  <c r="L43" i="52"/>
  <c r="K43" i="52"/>
  <c r="J43" i="52"/>
  <c r="J46" i="52" s="1"/>
  <c r="I43" i="52"/>
  <c r="I46" i="52" s="1"/>
  <c r="H43" i="52"/>
  <c r="G43" i="52"/>
  <c r="F43" i="52"/>
  <c r="F46" i="52" s="1"/>
  <c r="F47" i="52" s="1"/>
  <c r="E43" i="52"/>
  <c r="E46" i="52" s="1"/>
  <c r="D43" i="52"/>
  <c r="C43" i="52"/>
  <c r="Q41" i="52"/>
  <c r="P41" i="52"/>
  <c r="P47" i="52" s="1"/>
  <c r="N41" i="52"/>
  <c r="K41" i="52"/>
  <c r="K47" i="52" s="1"/>
  <c r="I41" i="52"/>
  <c r="I47" i="52" s="1"/>
  <c r="F41" i="52"/>
  <c r="C41" i="52"/>
  <c r="C47" i="52" s="1"/>
  <c r="Q40" i="52"/>
  <c r="P40" i="52"/>
  <c r="O40" i="52"/>
  <c r="N40" i="52"/>
  <c r="M40" i="52"/>
  <c r="L40" i="52"/>
  <c r="K40" i="52"/>
  <c r="J40" i="52"/>
  <c r="I40" i="52"/>
  <c r="H40" i="52"/>
  <c r="G40" i="52"/>
  <c r="F40" i="52"/>
  <c r="E40" i="52"/>
  <c r="D40" i="52"/>
  <c r="C40" i="52"/>
  <c r="Q39" i="52"/>
  <c r="P39" i="52"/>
  <c r="O39" i="52"/>
  <c r="N39" i="52"/>
  <c r="M39" i="52"/>
  <c r="L39" i="52"/>
  <c r="K39" i="52"/>
  <c r="J39" i="52"/>
  <c r="I39" i="52"/>
  <c r="H39" i="52"/>
  <c r="G39" i="52"/>
  <c r="F39" i="52"/>
  <c r="E39" i="52"/>
  <c r="D39" i="52"/>
  <c r="C39" i="52"/>
  <c r="Q38" i="52"/>
  <c r="P38" i="52"/>
  <c r="O38" i="52"/>
  <c r="N38" i="52"/>
  <c r="M38" i="52"/>
  <c r="L38" i="52"/>
  <c r="K38" i="52"/>
  <c r="J38" i="52"/>
  <c r="I38" i="52"/>
  <c r="H38" i="52"/>
  <c r="G38" i="52"/>
  <c r="F38" i="52"/>
  <c r="E38" i="52"/>
  <c r="D38" i="52"/>
  <c r="C38" i="52"/>
  <c r="Q37" i="52"/>
  <c r="P37" i="52"/>
  <c r="O37" i="52"/>
  <c r="N37" i="52"/>
  <c r="M37" i="52"/>
  <c r="L37" i="52"/>
  <c r="K37" i="52"/>
  <c r="J37" i="52"/>
  <c r="I37" i="52"/>
  <c r="H37" i="52"/>
  <c r="G37" i="52"/>
  <c r="F37" i="52"/>
  <c r="E37" i="52"/>
  <c r="D37" i="52"/>
  <c r="C37" i="52"/>
  <c r="Q36" i="52"/>
  <c r="P36" i="52"/>
  <c r="O36" i="52"/>
  <c r="N36" i="52"/>
  <c r="M36" i="52"/>
  <c r="L36" i="52"/>
  <c r="K36" i="52"/>
  <c r="J36" i="52"/>
  <c r="I36" i="52"/>
  <c r="H36" i="52"/>
  <c r="G36" i="52"/>
  <c r="F36" i="52"/>
  <c r="E36" i="52"/>
  <c r="D36" i="52"/>
  <c r="C36" i="52"/>
  <c r="Q35" i="52"/>
  <c r="P35" i="52"/>
  <c r="O35" i="52"/>
  <c r="N35" i="52"/>
  <c r="M35" i="52"/>
  <c r="L35" i="52"/>
  <c r="K35" i="52"/>
  <c r="J35" i="52"/>
  <c r="I35" i="52"/>
  <c r="H35" i="52"/>
  <c r="G35" i="52"/>
  <c r="F35" i="52"/>
  <c r="E35" i="52"/>
  <c r="D35" i="52"/>
  <c r="C35" i="52"/>
  <c r="Q34" i="52"/>
  <c r="P34" i="52"/>
  <c r="O34" i="52"/>
  <c r="N34" i="52"/>
  <c r="M34" i="52"/>
  <c r="L34" i="52"/>
  <c r="K34" i="52"/>
  <c r="J34" i="52"/>
  <c r="I34" i="52"/>
  <c r="H34" i="52"/>
  <c r="G34" i="52"/>
  <c r="F34" i="52"/>
  <c r="E34" i="52"/>
  <c r="D34" i="52"/>
  <c r="C34" i="52"/>
  <c r="Q33" i="52"/>
  <c r="P33" i="52"/>
  <c r="O33" i="52"/>
  <c r="N33" i="52"/>
  <c r="M33" i="52"/>
  <c r="L33" i="52"/>
  <c r="K33" i="52"/>
  <c r="J33" i="52"/>
  <c r="I33" i="52"/>
  <c r="H33" i="52"/>
  <c r="G33" i="52"/>
  <c r="F33" i="52"/>
  <c r="E33" i="52"/>
  <c r="D33" i="52"/>
  <c r="C33" i="52"/>
  <c r="Q32" i="52"/>
  <c r="P32" i="52"/>
  <c r="O32" i="52"/>
  <c r="N32" i="52"/>
  <c r="M32" i="52"/>
  <c r="L32" i="52"/>
  <c r="K32" i="52"/>
  <c r="J32" i="52"/>
  <c r="I32" i="52"/>
  <c r="H32" i="52"/>
  <c r="G32" i="52"/>
  <c r="F32" i="52"/>
  <c r="E32" i="52"/>
  <c r="D32" i="52"/>
  <c r="C32" i="52"/>
  <c r="Q31" i="52"/>
  <c r="P31" i="52"/>
  <c r="O31" i="52"/>
  <c r="N31" i="52"/>
  <c r="M31" i="52"/>
  <c r="L31" i="52"/>
  <c r="K31" i="52"/>
  <c r="J31" i="52"/>
  <c r="I31" i="52"/>
  <c r="H31" i="52"/>
  <c r="G31" i="52"/>
  <c r="F31" i="52"/>
  <c r="E31" i="52"/>
  <c r="D31" i="52"/>
  <c r="C31" i="52"/>
  <c r="Q30" i="52"/>
  <c r="P30" i="52"/>
  <c r="O30" i="52"/>
  <c r="N30" i="52"/>
  <c r="M30" i="52"/>
  <c r="L30" i="52"/>
  <c r="K30" i="52"/>
  <c r="J30" i="52"/>
  <c r="I30" i="52"/>
  <c r="H30" i="52"/>
  <c r="G30" i="52"/>
  <c r="F30" i="52"/>
  <c r="E30" i="52"/>
  <c r="D30" i="52"/>
  <c r="C30" i="52"/>
  <c r="Q29" i="52"/>
  <c r="P29" i="52"/>
  <c r="O29" i="52"/>
  <c r="N29" i="52"/>
  <c r="M29" i="52"/>
  <c r="L29" i="52"/>
  <c r="K29" i="52"/>
  <c r="J29" i="52"/>
  <c r="I29" i="52"/>
  <c r="H29" i="52"/>
  <c r="G29" i="52"/>
  <c r="F29" i="52"/>
  <c r="E29" i="52"/>
  <c r="D29" i="52"/>
  <c r="C29" i="52"/>
  <c r="Q28" i="52"/>
  <c r="P28" i="52"/>
  <c r="O28" i="52"/>
  <c r="N28" i="52"/>
  <c r="M28" i="52"/>
  <c r="L28" i="52"/>
  <c r="K28" i="52"/>
  <c r="J28" i="52"/>
  <c r="I28" i="52"/>
  <c r="H28" i="52"/>
  <c r="G28" i="52"/>
  <c r="F28" i="52"/>
  <c r="E28" i="52"/>
  <c r="D28" i="52"/>
  <c r="C28" i="52"/>
  <c r="Q27" i="52"/>
  <c r="P27" i="52"/>
  <c r="O27" i="52"/>
  <c r="N27" i="52"/>
  <c r="M27" i="52"/>
  <c r="L27" i="52"/>
  <c r="K27" i="52"/>
  <c r="J27" i="52"/>
  <c r="I27" i="52"/>
  <c r="H27" i="52"/>
  <c r="G27" i="52"/>
  <c r="F27" i="52"/>
  <c r="E27" i="52"/>
  <c r="D27" i="52"/>
  <c r="C27" i="52"/>
  <c r="Q26" i="52"/>
  <c r="P26" i="52"/>
  <c r="O26" i="52"/>
  <c r="N26" i="52"/>
  <c r="M26" i="52"/>
  <c r="L26" i="52"/>
  <c r="K26" i="52"/>
  <c r="J26" i="52"/>
  <c r="I26" i="52"/>
  <c r="H26" i="52"/>
  <c r="G26" i="52"/>
  <c r="F26" i="52"/>
  <c r="E26" i="52"/>
  <c r="D26" i="52"/>
  <c r="C26" i="52"/>
  <c r="Q25" i="52"/>
  <c r="P25" i="52"/>
  <c r="O25" i="52"/>
  <c r="N25" i="52"/>
  <c r="M25" i="52"/>
  <c r="L25" i="52"/>
  <c r="K25" i="52"/>
  <c r="J25" i="52"/>
  <c r="I25" i="52"/>
  <c r="H25" i="52"/>
  <c r="G25" i="52"/>
  <c r="F25" i="52"/>
  <c r="E25" i="52"/>
  <c r="D25" i="52"/>
  <c r="C25" i="52"/>
  <c r="Q24" i="52"/>
  <c r="P24" i="52"/>
  <c r="O24" i="52"/>
  <c r="N24" i="52"/>
  <c r="M24" i="52"/>
  <c r="L24" i="52"/>
  <c r="K24" i="52"/>
  <c r="J24" i="52"/>
  <c r="I24" i="52"/>
  <c r="H24" i="52"/>
  <c r="G24" i="52"/>
  <c r="F24" i="52"/>
  <c r="E24" i="52"/>
  <c r="D24" i="52"/>
  <c r="C24" i="52"/>
  <c r="Q23" i="52"/>
  <c r="P23" i="52"/>
  <c r="O23" i="52"/>
  <c r="N23" i="52"/>
  <c r="M23" i="52"/>
  <c r="L23" i="52"/>
  <c r="K23" i="52"/>
  <c r="J23" i="52"/>
  <c r="I23" i="52"/>
  <c r="H23" i="52"/>
  <c r="G23" i="52"/>
  <c r="F23" i="52"/>
  <c r="E23" i="52"/>
  <c r="D23" i="52"/>
  <c r="C23" i="52"/>
  <c r="Q22" i="52"/>
  <c r="P22" i="52"/>
  <c r="O22" i="52"/>
  <c r="N22" i="52"/>
  <c r="M22" i="52"/>
  <c r="L22" i="52"/>
  <c r="K22" i="52"/>
  <c r="J22" i="52"/>
  <c r="I22" i="52"/>
  <c r="H22" i="52"/>
  <c r="G22" i="52"/>
  <c r="F22" i="52"/>
  <c r="E22" i="52"/>
  <c r="D22" i="52"/>
  <c r="C22" i="52"/>
  <c r="Q21" i="52"/>
  <c r="P21" i="52"/>
  <c r="O21" i="52"/>
  <c r="N21" i="52"/>
  <c r="M21" i="52"/>
  <c r="L21" i="52"/>
  <c r="K21" i="52"/>
  <c r="J21" i="52"/>
  <c r="I21" i="52"/>
  <c r="H21" i="52"/>
  <c r="G21" i="52"/>
  <c r="F21" i="52"/>
  <c r="E21" i="52"/>
  <c r="D21" i="52"/>
  <c r="C21" i="52"/>
  <c r="Q20" i="52"/>
  <c r="P20" i="52"/>
  <c r="O20" i="52"/>
  <c r="N20" i="52"/>
  <c r="M20" i="52"/>
  <c r="L20" i="52"/>
  <c r="K20" i="52"/>
  <c r="J20" i="52"/>
  <c r="I20" i="52"/>
  <c r="H20" i="52"/>
  <c r="G20" i="52"/>
  <c r="F20" i="52"/>
  <c r="E20" i="52"/>
  <c r="D20" i="52"/>
  <c r="C20" i="52"/>
  <c r="Q19" i="52"/>
  <c r="P19" i="52"/>
  <c r="O19" i="52"/>
  <c r="N19" i="52"/>
  <c r="M19" i="52"/>
  <c r="L19" i="52"/>
  <c r="K19" i="52"/>
  <c r="J19" i="52"/>
  <c r="I19" i="52"/>
  <c r="H19" i="52"/>
  <c r="G19" i="52"/>
  <c r="F19" i="52"/>
  <c r="E19" i="52"/>
  <c r="D19" i="52"/>
  <c r="C19" i="52"/>
  <c r="Q18" i="52"/>
  <c r="P18" i="52"/>
  <c r="O18" i="52"/>
  <c r="N18" i="52"/>
  <c r="M18" i="52"/>
  <c r="L18" i="52"/>
  <c r="K18" i="52"/>
  <c r="J18" i="52"/>
  <c r="I18" i="52"/>
  <c r="H18" i="52"/>
  <c r="G18" i="52"/>
  <c r="F18" i="52"/>
  <c r="E18" i="52"/>
  <c r="D18" i="52"/>
  <c r="C18" i="52"/>
  <c r="Q17" i="52"/>
  <c r="P17" i="52"/>
  <c r="O17" i="52"/>
  <c r="N17" i="52"/>
  <c r="M17" i="52"/>
  <c r="L17" i="52"/>
  <c r="K17" i="52"/>
  <c r="J17" i="52"/>
  <c r="I17" i="52"/>
  <c r="H17" i="52"/>
  <c r="G17" i="52"/>
  <c r="F17" i="52"/>
  <c r="E17" i="52"/>
  <c r="D17" i="52"/>
  <c r="C17" i="52"/>
  <c r="Q16" i="52"/>
  <c r="P16" i="52"/>
  <c r="O16" i="52"/>
  <c r="N16" i="52"/>
  <c r="M16" i="52"/>
  <c r="L16" i="52"/>
  <c r="K16" i="52"/>
  <c r="J16" i="52"/>
  <c r="I16" i="52"/>
  <c r="H16" i="52"/>
  <c r="G16" i="52"/>
  <c r="F16" i="52"/>
  <c r="E16" i="52"/>
  <c r="D16" i="52"/>
  <c r="C16" i="52"/>
  <c r="Q15" i="52"/>
  <c r="P15" i="52"/>
  <c r="O15" i="52"/>
  <c r="N15" i="52"/>
  <c r="M15" i="52"/>
  <c r="L15" i="52"/>
  <c r="K15" i="52"/>
  <c r="J15" i="52"/>
  <c r="I15" i="52"/>
  <c r="H15" i="52"/>
  <c r="G15" i="52"/>
  <c r="F15" i="52"/>
  <c r="E15" i="52"/>
  <c r="D15" i="52"/>
  <c r="C15" i="52"/>
  <c r="Q14" i="52"/>
  <c r="P14" i="52"/>
  <c r="O14" i="52"/>
  <c r="N14" i="52"/>
  <c r="M14" i="52"/>
  <c r="L14" i="52"/>
  <c r="K14" i="52"/>
  <c r="J14" i="52"/>
  <c r="I14" i="52"/>
  <c r="H14" i="52"/>
  <c r="G14" i="52"/>
  <c r="F14" i="52"/>
  <c r="E14" i="52"/>
  <c r="D14" i="52"/>
  <c r="C14" i="52"/>
  <c r="Q13" i="52"/>
  <c r="P13" i="52"/>
  <c r="O13" i="52"/>
  <c r="N13" i="52"/>
  <c r="M13" i="52"/>
  <c r="L13" i="52"/>
  <c r="K13" i="52"/>
  <c r="J13" i="52"/>
  <c r="I13" i="52"/>
  <c r="H13" i="52"/>
  <c r="G13" i="52"/>
  <c r="F13" i="52"/>
  <c r="E13" i="52"/>
  <c r="D13" i="52"/>
  <c r="C13" i="52"/>
  <c r="Q12" i="52"/>
  <c r="P12" i="52"/>
  <c r="O12" i="52"/>
  <c r="N12" i="52"/>
  <c r="M12" i="52"/>
  <c r="L12" i="52"/>
  <c r="K12" i="52"/>
  <c r="J12" i="52"/>
  <c r="I12" i="52"/>
  <c r="H12" i="52"/>
  <c r="G12" i="52"/>
  <c r="F12" i="52"/>
  <c r="E12" i="52"/>
  <c r="D12" i="52"/>
  <c r="C12" i="52"/>
  <c r="Q11" i="52"/>
  <c r="P11" i="52"/>
  <c r="O11" i="52"/>
  <c r="N11" i="52"/>
  <c r="M11" i="52"/>
  <c r="L11" i="52"/>
  <c r="K11" i="52"/>
  <c r="J11" i="52"/>
  <c r="I11" i="52"/>
  <c r="H11" i="52"/>
  <c r="G11" i="52"/>
  <c r="F11" i="52"/>
  <c r="E11" i="52"/>
  <c r="D11" i="52"/>
  <c r="C11" i="52"/>
  <c r="Q10" i="52"/>
  <c r="P10" i="52"/>
  <c r="O10" i="52"/>
  <c r="N10" i="52"/>
  <c r="M10" i="52"/>
  <c r="L10" i="52"/>
  <c r="K10" i="52"/>
  <c r="J10" i="52"/>
  <c r="I10" i="52"/>
  <c r="H10" i="52"/>
  <c r="G10" i="52"/>
  <c r="F10" i="52"/>
  <c r="E10" i="52"/>
  <c r="D10" i="52"/>
  <c r="C10" i="52"/>
  <c r="Q9" i="52"/>
  <c r="P9" i="52"/>
  <c r="O9" i="52"/>
  <c r="N9" i="52"/>
  <c r="M9" i="52"/>
  <c r="L9" i="52"/>
  <c r="K9" i="52"/>
  <c r="J9" i="52"/>
  <c r="I9" i="52"/>
  <c r="H9" i="52"/>
  <c r="G9" i="52"/>
  <c r="F9" i="52"/>
  <c r="E9" i="52"/>
  <c r="D9" i="52"/>
  <c r="C9" i="52"/>
  <c r="Q8" i="52"/>
  <c r="P8" i="52"/>
  <c r="O8" i="52"/>
  <c r="N8" i="52"/>
  <c r="M8" i="52"/>
  <c r="L8" i="52"/>
  <c r="K8" i="52"/>
  <c r="J8" i="52"/>
  <c r="I8" i="52"/>
  <c r="H8" i="52"/>
  <c r="G8" i="52"/>
  <c r="F8" i="52"/>
  <c r="E8" i="52"/>
  <c r="D8" i="52"/>
  <c r="C8" i="52"/>
  <c r="Q7" i="52"/>
  <c r="P7" i="52"/>
  <c r="O7" i="52"/>
  <c r="N7" i="52"/>
  <c r="M7" i="52"/>
  <c r="L7" i="52"/>
  <c r="K7" i="52"/>
  <c r="J7" i="52"/>
  <c r="I7" i="52"/>
  <c r="H7" i="52"/>
  <c r="G7" i="52"/>
  <c r="F7" i="52"/>
  <c r="E7" i="52"/>
  <c r="D7" i="52"/>
  <c r="C7" i="52"/>
  <c r="Q6" i="52"/>
  <c r="P6" i="52"/>
  <c r="O6" i="52"/>
  <c r="N6" i="52"/>
  <c r="M6" i="52"/>
  <c r="L6" i="52"/>
  <c r="K6" i="52"/>
  <c r="J6" i="52"/>
  <c r="I6" i="52"/>
  <c r="H6" i="52"/>
  <c r="G6" i="52"/>
  <c r="F6" i="52"/>
  <c r="E6" i="52"/>
  <c r="D6" i="52"/>
  <c r="C6" i="52"/>
  <c r="Q5" i="52"/>
  <c r="P5" i="52"/>
  <c r="O5" i="52"/>
  <c r="O41" i="52" s="1"/>
  <c r="O47" i="52" s="1"/>
  <c r="N5" i="52"/>
  <c r="M5" i="52"/>
  <c r="M41" i="52" s="1"/>
  <c r="L5" i="52"/>
  <c r="L41" i="52" s="1"/>
  <c r="L47" i="52" s="1"/>
  <c r="K5" i="52"/>
  <c r="J5" i="52"/>
  <c r="J41" i="52" s="1"/>
  <c r="J47" i="52" s="1"/>
  <c r="I5" i="52"/>
  <c r="H5" i="52"/>
  <c r="H41" i="52" s="1"/>
  <c r="H47" i="52" s="1"/>
  <c r="G5" i="52"/>
  <c r="G41" i="52" s="1"/>
  <c r="G47" i="52" s="1"/>
  <c r="F5" i="52"/>
  <c r="E5" i="52"/>
  <c r="E41" i="52" s="1"/>
  <c r="E47" i="52" s="1"/>
  <c r="D5" i="52"/>
  <c r="D41" i="52" s="1"/>
  <c r="D47" i="52" s="1"/>
  <c r="C5" i="52"/>
  <c r="Q50" i="51"/>
  <c r="P50" i="51"/>
  <c r="O50" i="51"/>
  <c r="N50" i="51"/>
  <c r="M50" i="51"/>
  <c r="L50" i="51"/>
  <c r="K50" i="51"/>
  <c r="J50" i="51"/>
  <c r="I50" i="51"/>
  <c r="H50" i="51"/>
  <c r="G50" i="51"/>
  <c r="F50" i="51"/>
  <c r="E50" i="51"/>
  <c r="D50" i="51"/>
  <c r="C50" i="51"/>
  <c r="Q43" i="51"/>
  <c r="P43" i="51"/>
  <c r="O43" i="51"/>
  <c r="N43" i="51"/>
  <c r="M43" i="51"/>
  <c r="L43" i="51"/>
  <c r="K43" i="51"/>
  <c r="J43" i="51"/>
  <c r="I43" i="51"/>
  <c r="H43" i="51"/>
  <c r="G43" i="51"/>
  <c r="F43" i="51"/>
  <c r="E43" i="51"/>
  <c r="D43" i="51"/>
  <c r="C43" i="51"/>
  <c r="Q50" i="50"/>
  <c r="P50" i="50"/>
  <c r="O50" i="50"/>
  <c r="N50" i="50"/>
  <c r="M50" i="50"/>
  <c r="L50" i="50"/>
  <c r="K50" i="50"/>
  <c r="J50" i="50"/>
  <c r="I50" i="50"/>
  <c r="H50" i="50"/>
  <c r="G50" i="50"/>
  <c r="F50" i="50"/>
  <c r="E50" i="50"/>
  <c r="D50" i="50"/>
  <c r="C50" i="50"/>
  <c r="Q43" i="50"/>
  <c r="P43" i="50"/>
  <c r="O43" i="50"/>
  <c r="N43" i="50"/>
  <c r="M43" i="50"/>
  <c r="L43" i="50"/>
  <c r="K43" i="50"/>
  <c r="J43" i="50"/>
  <c r="I43" i="50"/>
  <c r="H43" i="50"/>
  <c r="G43" i="50"/>
  <c r="F43" i="50"/>
  <c r="E43" i="50"/>
  <c r="D43" i="50"/>
  <c r="C43" i="50"/>
  <c r="Q50" i="49"/>
  <c r="P50" i="49"/>
  <c r="O50" i="49"/>
  <c r="N50" i="49"/>
  <c r="M50" i="49"/>
  <c r="L50" i="49"/>
  <c r="K50" i="49"/>
  <c r="J50" i="49"/>
  <c r="I50" i="49"/>
  <c r="H50" i="49"/>
  <c r="G50" i="49"/>
  <c r="F50" i="49"/>
  <c r="E50" i="49"/>
  <c r="D50" i="49"/>
  <c r="C50" i="49"/>
  <c r="Q43" i="49"/>
  <c r="P43" i="49"/>
  <c r="O43" i="49"/>
  <c r="N43" i="49"/>
  <c r="M43" i="49"/>
  <c r="L43" i="49"/>
  <c r="K43" i="49"/>
  <c r="J43" i="49"/>
  <c r="I43" i="49"/>
  <c r="H43" i="49"/>
  <c r="G43" i="49"/>
  <c r="F43" i="49"/>
  <c r="E43" i="49"/>
  <c r="D43" i="49"/>
  <c r="C43" i="49"/>
  <c r="Q50" i="48"/>
  <c r="P50" i="48"/>
  <c r="O50" i="48"/>
  <c r="N50" i="48"/>
  <c r="M50" i="48"/>
  <c r="L50" i="48"/>
  <c r="K50" i="48"/>
  <c r="J50" i="48"/>
  <c r="I50" i="48"/>
  <c r="H50" i="48"/>
  <c r="G50" i="48"/>
  <c r="F50" i="48"/>
  <c r="E50" i="48"/>
  <c r="D50" i="48"/>
  <c r="C50" i="48"/>
  <c r="Q43" i="48"/>
  <c r="P43" i="48"/>
  <c r="O43" i="48"/>
  <c r="N43" i="48"/>
  <c r="M43" i="48"/>
  <c r="L43" i="48"/>
  <c r="K43" i="48"/>
  <c r="J43" i="48"/>
  <c r="I43" i="48"/>
  <c r="H43" i="48"/>
  <c r="G43" i="48"/>
  <c r="F43" i="48"/>
  <c r="E43" i="48"/>
  <c r="D43" i="48"/>
  <c r="C43" i="48"/>
  <c r="Q50" i="47"/>
  <c r="P50" i="47"/>
  <c r="O50" i="47"/>
  <c r="N50" i="47"/>
  <c r="M50" i="47"/>
  <c r="L50" i="47"/>
  <c r="K50" i="47"/>
  <c r="J50" i="47"/>
  <c r="I50" i="47"/>
  <c r="H50" i="47"/>
  <c r="G50" i="47"/>
  <c r="F50" i="47"/>
  <c r="E50" i="47"/>
  <c r="D50" i="47"/>
  <c r="C50" i="47"/>
  <c r="Q43" i="47"/>
  <c r="P43" i="47"/>
  <c r="O43" i="47"/>
  <c r="N43" i="47"/>
  <c r="M43" i="47"/>
  <c r="L43" i="47"/>
  <c r="K43" i="47"/>
  <c r="J43" i="47"/>
  <c r="I43" i="47"/>
  <c r="H43" i="47"/>
  <c r="G43" i="47"/>
  <c r="F43" i="47"/>
  <c r="E43" i="47"/>
  <c r="D43" i="47"/>
  <c r="C43" i="47"/>
  <c r="Q50" i="46"/>
  <c r="P50" i="46"/>
  <c r="O50" i="46"/>
  <c r="N50" i="46"/>
  <c r="M50" i="46"/>
  <c r="L50" i="46"/>
  <c r="K50" i="46"/>
  <c r="J50" i="46"/>
  <c r="I50" i="46"/>
  <c r="H50" i="46"/>
  <c r="G50" i="46"/>
  <c r="F50" i="46"/>
  <c r="E50" i="46"/>
  <c r="D50" i="46"/>
  <c r="C50" i="46"/>
  <c r="Q43" i="46"/>
  <c r="P43" i="46"/>
  <c r="O43" i="46"/>
  <c r="N43" i="46"/>
  <c r="M43" i="46"/>
  <c r="L43" i="46"/>
  <c r="K43" i="46"/>
  <c r="J43" i="46"/>
  <c r="I43" i="46"/>
  <c r="H43" i="46"/>
  <c r="G43" i="46"/>
  <c r="F43" i="46"/>
  <c r="E43" i="46"/>
  <c r="D43" i="46"/>
  <c r="C43" i="46"/>
  <c r="Q50" i="45"/>
  <c r="P50" i="45"/>
  <c r="O50" i="45"/>
  <c r="N50" i="45"/>
  <c r="M50" i="45"/>
  <c r="L50" i="45"/>
  <c r="K50" i="45"/>
  <c r="J50" i="45"/>
  <c r="I50" i="45"/>
  <c r="H50" i="45"/>
  <c r="G50" i="45"/>
  <c r="F50" i="45"/>
  <c r="E50" i="45"/>
  <c r="D50" i="45"/>
  <c r="C50" i="45"/>
  <c r="Q43" i="45"/>
  <c r="P43" i="45"/>
  <c r="O43" i="45"/>
  <c r="N43" i="45"/>
  <c r="M43" i="45"/>
  <c r="L43" i="45"/>
  <c r="K43" i="45"/>
  <c r="J43" i="45"/>
  <c r="I43" i="45"/>
  <c r="H43" i="45"/>
  <c r="G43" i="45"/>
  <c r="F43" i="45"/>
  <c r="E43" i="45"/>
  <c r="D43" i="45"/>
  <c r="C43" i="45"/>
  <c r="Q50" i="44"/>
  <c r="P50" i="44"/>
  <c r="O50" i="44"/>
  <c r="N50" i="44"/>
  <c r="M50" i="44"/>
  <c r="L50" i="44"/>
  <c r="K50" i="44"/>
  <c r="J50" i="44"/>
  <c r="I50" i="44"/>
  <c r="H50" i="44"/>
  <c r="G50" i="44"/>
  <c r="F50" i="44"/>
  <c r="E50" i="44"/>
  <c r="D50" i="44"/>
  <c r="C50" i="44"/>
  <c r="Q43" i="44"/>
  <c r="P43" i="44"/>
  <c r="O43" i="44"/>
  <c r="N43" i="44"/>
  <c r="M43" i="44"/>
  <c r="L43" i="44"/>
  <c r="K43" i="44"/>
  <c r="J43" i="44"/>
  <c r="I43" i="44"/>
  <c r="H43" i="44"/>
  <c r="G43" i="44"/>
  <c r="F43" i="44"/>
  <c r="E43" i="44"/>
  <c r="D43" i="44"/>
  <c r="C43" i="44"/>
  <c r="Q50" i="43"/>
  <c r="P50" i="43"/>
  <c r="O50" i="43"/>
  <c r="N50" i="43"/>
  <c r="M50" i="43"/>
  <c r="L50" i="43"/>
  <c r="K50" i="43"/>
  <c r="J50" i="43"/>
  <c r="I50" i="43"/>
  <c r="H50" i="43"/>
  <c r="G50" i="43"/>
  <c r="F50" i="43"/>
  <c r="E50" i="43"/>
  <c r="D50" i="43"/>
  <c r="C50" i="43"/>
  <c r="Q43" i="43"/>
  <c r="P43" i="43"/>
  <c r="O43" i="43"/>
  <c r="N43" i="43"/>
  <c r="M43" i="43"/>
  <c r="L43" i="43"/>
  <c r="K43" i="43"/>
  <c r="J43" i="43"/>
  <c r="I43" i="43"/>
  <c r="H43" i="43"/>
  <c r="G43" i="43"/>
  <c r="F43" i="43"/>
  <c r="E43" i="43"/>
  <c r="D43" i="43"/>
  <c r="C43" i="43"/>
  <c r="Q50" i="42"/>
  <c r="P50" i="42"/>
  <c r="O50" i="42"/>
  <c r="N50" i="42"/>
  <c r="M50" i="42"/>
  <c r="L50" i="42"/>
  <c r="K50" i="42"/>
  <c r="J50" i="42"/>
  <c r="I50" i="42"/>
  <c r="H50" i="42"/>
  <c r="G50" i="42"/>
  <c r="F50" i="42"/>
  <c r="E50" i="42"/>
  <c r="D50" i="42"/>
  <c r="C50" i="42"/>
  <c r="Q43" i="42"/>
  <c r="P43" i="42"/>
  <c r="O43" i="42"/>
  <c r="N43" i="42"/>
  <c r="M43" i="42"/>
  <c r="L43" i="42"/>
  <c r="K43" i="42"/>
  <c r="J43" i="42"/>
  <c r="I43" i="42"/>
  <c r="H43" i="42"/>
  <c r="G43" i="42"/>
  <c r="F43" i="42"/>
  <c r="E43" i="42"/>
  <c r="D43" i="42"/>
  <c r="C43" i="42"/>
  <c r="Q50" i="41"/>
  <c r="P50" i="41"/>
  <c r="O50" i="41"/>
  <c r="N50" i="41"/>
  <c r="M50" i="41"/>
  <c r="L50" i="41"/>
  <c r="K50" i="41"/>
  <c r="J50" i="41"/>
  <c r="I50" i="41"/>
  <c r="H50" i="41"/>
  <c r="G50" i="41"/>
  <c r="F50" i="41"/>
  <c r="E50" i="41"/>
  <c r="D50" i="41"/>
  <c r="C50" i="41"/>
  <c r="Q43" i="41"/>
  <c r="P43" i="41"/>
  <c r="O43" i="41"/>
  <c r="N43" i="41"/>
  <c r="M43" i="41"/>
  <c r="L43" i="41"/>
  <c r="K43" i="41"/>
  <c r="J43" i="41"/>
  <c r="I43" i="41"/>
  <c r="H43" i="41"/>
  <c r="G43" i="41"/>
  <c r="F43" i="41"/>
  <c r="E43" i="41"/>
  <c r="D43" i="41"/>
  <c r="C43" i="41"/>
  <c r="Q50" i="40"/>
  <c r="P50" i="40"/>
  <c r="O50" i="40"/>
  <c r="N50" i="40"/>
  <c r="M50" i="40"/>
  <c r="L50" i="40"/>
  <c r="K50" i="40"/>
  <c r="J50" i="40"/>
  <c r="I50" i="40"/>
  <c r="H50" i="40"/>
  <c r="G50" i="40"/>
  <c r="F50" i="40"/>
  <c r="E50" i="40"/>
  <c r="D50" i="40"/>
  <c r="C50" i="40"/>
  <c r="Q43" i="40"/>
  <c r="P43" i="40"/>
  <c r="O43" i="40"/>
  <c r="N43" i="40"/>
  <c r="M43" i="40"/>
  <c r="L43" i="40"/>
  <c r="K43" i="40"/>
  <c r="J43" i="40"/>
  <c r="I43" i="40"/>
  <c r="H43" i="40"/>
  <c r="G43" i="40"/>
  <c r="F43" i="40"/>
  <c r="E43" i="40"/>
  <c r="D43" i="40"/>
  <c r="C43" i="40"/>
  <c r="B49" i="39"/>
  <c r="O50" i="39"/>
  <c r="L50" i="39"/>
  <c r="F50" i="39"/>
  <c r="B48" i="39"/>
  <c r="B47" i="39"/>
  <c r="B46" i="39"/>
  <c r="N50" i="39"/>
  <c r="M50" i="39"/>
  <c r="K50" i="39"/>
  <c r="C50" i="39"/>
  <c r="B45" i="39"/>
  <c r="Q42" i="39"/>
  <c r="P42" i="39"/>
  <c r="O42" i="39"/>
  <c r="N42" i="39"/>
  <c r="M42" i="39"/>
  <c r="L42" i="39"/>
  <c r="K42" i="39"/>
  <c r="J42" i="39"/>
  <c r="I42" i="39"/>
  <c r="H42" i="39"/>
  <c r="G42" i="39"/>
  <c r="F42" i="39"/>
  <c r="E42" i="39"/>
  <c r="D42" i="39"/>
  <c r="C42" i="39"/>
  <c r="B42" i="39"/>
  <c r="Q41" i="39"/>
  <c r="P41" i="39"/>
  <c r="O41" i="39"/>
  <c r="N41" i="39"/>
  <c r="M41" i="39"/>
  <c r="L41" i="39"/>
  <c r="K41" i="39"/>
  <c r="J41" i="39"/>
  <c r="I41" i="39"/>
  <c r="H41" i="39"/>
  <c r="G41" i="39"/>
  <c r="F41" i="39"/>
  <c r="E41" i="39"/>
  <c r="D41" i="39"/>
  <c r="C41" i="39"/>
  <c r="B41" i="39"/>
  <c r="Q40" i="39"/>
  <c r="P40" i="39"/>
  <c r="O40" i="39"/>
  <c r="N40" i="39"/>
  <c r="M40" i="39"/>
  <c r="L40" i="39"/>
  <c r="K40" i="39"/>
  <c r="J40" i="39"/>
  <c r="I40" i="39"/>
  <c r="H40" i="39"/>
  <c r="G40" i="39"/>
  <c r="F40" i="39"/>
  <c r="E40" i="39"/>
  <c r="D40" i="39"/>
  <c r="C40" i="39"/>
  <c r="B40" i="39"/>
  <c r="Q39" i="39"/>
  <c r="P39" i="39"/>
  <c r="O39" i="39"/>
  <c r="N39" i="39"/>
  <c r="M39" i="39"/>
  <c r="L39" i="39"/>
  <c r="K39" i="39"/>
  <c r="J39" i="39"/>
  <c r="I39" i="39"/>
  <c r="H39" i="39"/>
  <c r="G39" i="39"/>
  <c r="F39" i="39"/>
  <c r="E39" i="39"/>
  <c r="D39" i="39"/>
  <c r="C39" i="39"/>
  <c r="B39" i="39"/>
  <c r="Q38" i="39"/>
  <c r="P38" i="39"/>
  <c r="O38" i="39"/>
  <c r="N38" i="39"/>
  <c r="M38" i="39"/>
  <c r="L38" i="39"/>
  <c r="K38" i="39"/>
  <c r="J38" i="39"/>
  <c r="I38" i="39"/>
  <c r="H38" i="39"/>
  <c r="G38" i="39"/>
  <c r="F38" i="39"/>
  <c r="E38" i="39"/>
  <c r="D38" i="39"/>
  <c r="C38" i="39"/>
  <c r="B38" i="39"/>
  <c r="Q37" i="39"/>
  <c r="P37" i="39"/>
  <c r="O37" i="39"/>
  <c r="N37" i="39"/>
  <c r="M37" i="39"/>
  <c r="L37" i="39"/>
  <c r="K37" i="39"/>
  <c r="J37" i="39"/>
  <c r="I37" i="39"/>
  <c r="H37" i="39"/>
  <c r="G37" i="39"/>
  <c r="F37" i="39"/>
  <c r="E37" i="39"/>
  <c r="D37" i="39"/>
  <c r="C37" i="39"/>
  <c r="B37" i="39"/>
  <c r="Q36" i="39"/>
  <c r="P36" i="39"/>
  <c r="O36" i="39"/>
  <c r="N36" i="39"/>
  <c r="M36" i="39"/>
  <c r="L36" i="39"/>
  <c r="K36" i="39"/>
  <c r="J36" i="39"/>
  <c r="I36" i="39"/>
  <c r="H36" i="39"/>
  <c r="G36" i="39"/>
  <c r="F36" i="39"/>
  <c r="E36" i="39"/>
  <c r="D36" i="39"/>
  <c r="C36" i="39"/>
  <c r="B36" i="39"/>
  <c r="Q35" i="39"/>
  <c r="P35" i="39"/>
  <c r="O35" i="39"/>
  <c r="N35" i="39"/>
  <c r="M35" i="39"/>
  <c r="L35" i="39"/>
  <c r="K35" i="39"/>
  <c r="J35" i="39"/>
  <c r="I35" i="39"/>
  <c r="H35" i="39"/>
  <c r="G35" i="39"/>
  <c r="F35" i="39"/>
  <c r="E35" i="39"/>
  <c r="D35" i="39"/>
  <c r="C35" i="39"/>
  <c r="B35" i="39"/>
  <c r="Q34" i="39"/>
  <c r="P34" i="39"/>
  <c r="O34" i="39"/>
  <c r="N34" i="39"/>
  <c r="M34" i="39"/>
  <c r="L34" i="39"/>
  <c r="K34" i="39"/>
  <c r="J34" i="39"/>
  <c r="I34" i="39"/>
  <c r="H34" i="39"/>
  <c r="G34" i="39"/>
  <c r="F34" i="39"/>
  <c r="E34" i="39"/>
  <c r="D34" i="39"/>
  <c r="C34" i="39"/>
  <c r="B34" i="39"/>
  <c r="Q33" i="39"/>
  <c r="P33" i="39"/>
  <c r="O33" i="39"/>
  <c r="N33" i="39"/>
  <c r="M33" i="39"/>
  <c r="L33" i="39"/>
  <c r="K33" i="39"/>
  <c r="J33" i="39"/>
  <c r="I33" i="39"/>
  <c r="H33" i="39"/>
  <c r="G33" i="39"/>
  <c r="F33" i="39"/>
  <c r="E33" i="39"/>
  <c r="D33" i="39"/>
  <c r="C33" i="39"/>
  <c r="B33" i="39"/>
  <c r="Q32" i="39"/>
  <c r="P32" i="39"/>
  <c r="O32" i="39"/>
  <c r="N32" i="39"/>
  <c r="M32" i="39"/>
  <c r="L32" i="39"/>
  <c r="K32" i="39"/>
  <c r="J32" i="39"/>
  <c r="I32" i="39"/>
  <c r="H32" i="39"/>
  <c r="G32" i="39"/>
  <c r="F32" i="39"/>
  <c r="E32" i="39"/>
  <c r="D32" i="39"/>
  <c r="C32" i="39"/>
  <c r="B32" i="39"/>
  <c r="Q31" i="39"/>
  <c r="P31" i="39"/>
  <c r="O31" i="39"/>
  <c r="N31" i="39"/>
  <c r="M31" i="39"/>
  <c r="L31" i="39"/>
  <c r="K31" i="39"/>
  <c r="J31" i="39"/>
  <c r="I31" i="39"/>
  <c r="H31" i="39"/>
  <c r="G31" i="39"/>
  <c r="F31" i="39"/>
  <c r="E31" i="39"/>
  <c r="D31" i="39"/>
  <c r="C31" i="39"/>
  <c r="B31" i="39"/>
  <c r="Q30" i="39"/>
  <c r="P30" i="39"/>
  <c r="O30" i="39"/>
  <c r="N30" i="39"/>
  <c r="M30" i="39"/>
  <c r="L30" i="39"/>
  <c r="K30" i="39"/>
  <c r="J30" i="39"/>
  <c r="I30" i="39"/>
  <c r="H30" i="39"/>
  <c r="G30" i="39"/>
  <c r="F30" i="39"/>
  <c r="E30" i="39"/>
  <c r="D30" i="39"/>
  <c r="C30" i="39"/>
  <c r="B30" i="39"/>
  <c r="Q29" i="39"/>
  <c r="P29" i="39"/>
  <c r="O29" i="39"/>
  <c r="N29" i="39"/>
  <c r="M29" i="39"/>
  <c r="L29" i="39"/>
  <c r="K29" i="39"/>
  <c r="J29" i="39"/>
  <c r="I29" i="39"/>
  <c r="H29" i="39"/>
  <c r="G29" i="39"/>
  <c r="F29" i="39"/>
  <c r="E29" i="39"/>
  <c r="D29" i="39"/>
  <c r="C29" i="39"/>
  <c r="B29" i="39"/>
  <c r="Q28" i="39"/>
  <c r="P28" i="39"/>
  <c r="O28" i="39"/>
  <c r="N28" i="39"/>
  <c r="M28" i="39"/>
  <c r="L28" i="39"/>
  <c r="K28" i="39"/>
  <c r="J28" i="39"/>
  <c r="I28" i="39"/>
  <c r="H28" i="39"/>
  <c r="G28" i="39"/>
  <c r="F28" i="39"/>
  <c r="E28" i="39"/>
  <c r="D28" i="39"/>
  <c r="C28" i="39"/>
  <c r="B28" i="39"/>
  <c r="Q27" i="39"/>
  <c r="P27" i="39"/>
  <c r="O27" i="39"/>
  <c r="N27" i="39"/>
  <c r="M27" i="39"/>
  <c r="L27" i="39"/>
  <c r="K27" i="39"/>
  <c r="J27" i="39"/>
  <c r="I27" i="39"/>
  <c r="H27" i="39"/>
  <c r="G27" i="39"/>
  <c r="F27" i="39"/>
  <c r="E27" i="39"/>
  <c r="D27" i="39"/>
  <c r="C27" i="39"/>
  <c r="B27" i="39"/>
  <c r="Q26" i="39"/>
  <c r="P26" i="39"/>
  <c r="O26" i="39"/>
  <c r="N26" i="39"/>
  <c r="M26" i="39"/>
  <c r="L26" i="39"/>
  <c r="K26" i="39"/>
  <c r="J26" i="39"/>
  <c r="I26" i="39"/>
  <c r="H26" i="39"/>
  <c r="G26" i="39"/>
  <c r="F26" i="39"/>
  <c r="E26" i="39"/>
  <c r="D26" i="39"/>
  <c r="C26" i="39"/>
  <c r="B26" i="39"/>
  <c r="Q25" i="39"/>
  <c r="P25" i="39"/>
  <c r="O25" i="39"/>
  <c r="N25" i="39"/>
  <c r="M25" i="39"/>
  <c r="L25" i="39"/>
  <c r="K25" i="39"/>
  <c r="J25" i="39"/>
  <c r="I25" i="39"/>
  <c r="H25" i="39"/>
  <c r="G25" i="39"/>
  <c r="F25" i="39"/>
  <c r="E25" i="39"/>
  <c r="D25" i="39"/>
  <c r="C25" i="39"/>
  <c r="B25" i="39"/>
  <c r="Q24" i="39"/>
  <c r="P24" i="39"/>
  <c r="O24" i="39"/>
  <c r="N24" i="39"/>
  <c r="M24" i="39"/>
  <c r="L24" i="39"/>
  <c r="K24" i="39"/>
  <c r="J24" i="39"/>
  <c r="I24" i="39"/>
  <c r="H24" i="39"/>
  <c r="G24" i="39"/>
  <c r="F24" i="39"/>
  <c r="E24" i="39"/>
  <c r="D24" i="39"/>
  <c r="C24" i="39"/>
  <c r="B24" i="39"/>
  <c r="Q23" i="39"/>
  <c r="P23" i="39"/>
  <c r="O23" i="39"/>
  <c r="N23" i="39"/>
  <c r="M23" i="39"/>
  <c r="L23" i="39"/>
  <c r="K23" i="39"/>
  <c r="J23" i="39"/>
  <c r="I23" i="39"/>
  <c r="H23" i="39"/>
  <c r="G23" i="39"/>
  <c r="F23" i="39"/>
  <c r="E23" i="39"/>
  <c r="D23" i="39"/>
  <c r="C23" i="39"/>
  <c r="B23" i="39"/>
  <c r="Q22" i="39"/>
  <c r="P22" i="39"/>
  <c r="O22" i="39"/>
  <c r="N22" i="39"/>
  <c r="M22" i="39"/>
  <c r="L22" i="39"/>
  <c r="K22" i="39"/>
  <c r="J22" i="39"/>
  <c r="I22" i="39"/>
  <c r="H22" i="39"/>
  <c r="G22" i="39"/>
  <c r="F22" i="39"/>
  <c r="E22" i="39"/>
  <c r="D22" i="39"/>
  <c r="C22" i="39"/>
  <c r="B22" i="39"/>
  <c r="Q21" i="39"/>
  <c r="P21" i="39"/>
  <c r="O21" i="39"/>
  <c r="N21" i="39"/>
  <c r="N43" i="39" s="1"/>
  <c r="M21" i="39"/>
  <c r="L21" i="39"/>
  <c r="K21" i="39"/>
  <c r="K43" i="39" s="1"/>
  <c r="J21" i="39"/>
  <c r="I21" i="39"/>
  <c r="H21" i="39"/>
  <c r="G21" i="39"/>
  <c r="F21" i="39"/>
  <c r="F43" i="39" s="1"/>
  <c r="E21" i="39"/>
  <c r="E43" i="39" s="1"/>
  <c r="D21" i="39"/>
  <c r="C21" i="39"/>
  <c r="C43" i="39" s="1"/>
  <c r="B21" i="39"/>
  <c r="Q20" i="39"/>
  <c r="P20" i="39"/>
  <c r="O20" i="39"/>
  <c r="N20" i="39"/>
  <c r="M20" i="39"/>
  <c r="L20" i="39"/>
  <c r="K20" i="39"/>
  <c r="J20" i="39"/>
  <c r="I20" i="39"/>
  <c r="H20" i="39"/>
  <c r="G20" i="39"/>
  <c r="F20" i="39"/>
  <c r="E20" i="39"/>
  <c r="D20" i="39"/>
  <c r="C20" i="39"/>
  <c r="B20" i="39"/>
  <c r="Q19" i="39"/>
  <c r="P19" i="39"/>
  <c r="O19" i="39"/>
  <c r="N19" i="39"/>
  <c r="M19" i="39"/>
  <c r="L19" i="39"/>
  <c r="K19" i="39"/>
  <c r="J19" i="39"/>
  <c r="I19" i="39"/>
  <c r="H19" i="39"/>
  <c r="G19" i="39"/>
  <c r="F19" i="39"/>
  <c r="E19" i="39"/>
  <c r="D19" i="39"/>
  <c r="C19" i="39"/>
  <c r="B19" i="39"/>
  <c r="Q18" i="39"/>
  <c r="P18" i="39"/>
  <c r="O18" i="39"/>
  <c r="N18" i="39"/>
  <c r="M18" i="39"/>
  <c r="L18" i="39"/>
  <c r="K18" i="39"/>
  <c r="J18" i="39"/>
  <c r="I18" i="39"/>
  <c r="H18" i="39"/>
  <c r="G18" i="39"/>
  <c r="F18" i="39"/>
  <c r="E18" i="39"/>
  <c r="D18" i="39"/>
  <c r="C18" i="39"/>
  <c r="B18" i="39"/>
  <c r="Q17" i="39"/>
  <c r="P17" i="39"/>
  <c r="O17" i="39"/>
  <c r="N17" i="39"/>
  <c r="M17" i="39"/>
  <c r="L17" i="39"/>
  <c r="K17" i="39"/>
  <c r="J17" i="39"/>
  <c r="I17" i="39"/>
  <c r="H17" i="39"/>
  <c r="G17" i="39"/>
  <c r="F17" i="39"/>
  <c r="E17" i="39"/>
  <c r="D17" i="39"/>
  <c r="C17" i="39"/>
  <c r="B17" i="39"/>
  <c r="Q16" i="39"/>
  <c r="P16" i="39"/>
  <c r="O16" i="39"/>
  <c r="N16" i="39"/>
  <c r="M16" i="39"/>
  <c r="L16" i="39"/>
  <c r="K16" i="39"/>
  <c r="J16" i="39"/>
  <c r="I16" i="39"/>
  <c r="H16" i="39"/>
  <c r="G16" i="39"/>
  <c r="F16" i="39"/>
  <c r="E16" i="39"/>
  <c r="D16" i="39"/>
  <c r="C16" i="39"/>
  <c r="B16" i="39"/>
  <c r="Q15" i="39"/>
  <c r="P15" i="39"/>
  <c r="O15" i="39"/>
  <c r="N15" i="39"/>
  <c r="M15" i="39"/>
  <c r="L15" i="39"/>
  <c r="K15" i="39"/>
  <c r="J15" i="39"/>
  <c r="I15" i="39"/>
  <c r="H15" i="39"/>
  <c r="G15" i="39"/>
  <c r="F15" i="39"/>
  <c r="E15" i="39"/>
  <c r="D15" i="39"/>
  <c r="C15" i="39"/>
  <c r="B15" i="39"/>
  <c r="Q14" i="39"/>
  <c r="P14" i="39"/>
  <c r="O14" i="39"/>
  <c r="N14" i="39"/>
  <c r="M14" i="39"/>
  <c r="L14" i="39"/>
  <c r="K14" i="39"/>
  <c r="J14" i="39"/>
  <c r="I14" i="39"/>
  <c r="H14" i="39"/>
  <c r="G14" i="39"/>
  <c r="F14" i="39"/>
  <c r="E14" i="39"/>
  <c r="D14" i="39"/>
  <c r="C14" i="39"/>
  <c r="B14" i="39"/>
  <c r="Q13" i="39"/>
  <c r="P13" i="39"/>
  <c r="O13" i="39"/>
  <c r="N13" i="39"/>
  <c r="M13" i="39"/>
  <c r="L13" i="39"/>
  <c r="K13" i="39"/>
  <c r="J13" i="39"/>
  <c r="I13" i="39"/>
  <c r="H13" i="39"/>
  <c r="G13" i="39"/>
  <c r="F13" i="39"/>
  <c r="E13" i="39"/>
  <c r="D13" i="39"/>
  <c r="C13" i="39"/>
  <c r="B13" i="39"/>
  <c r="Q12" i="39"/>
  <c r="P12" i="39"/>
  <c r="O12" i="39"/>
  <c r="N12" i="39"/>
  <c r="M12" i="39"/>
  <c r="L12" i="39"/>
  <c r="K12" i="39"/>
  <c r="J12" i="39"/>
  <c r="I12" i="39"/>
  <c r="H12" i="39"/>
  <c r="G12" i="39"/>
  <c r="F12" i="39"/>
  <c r="E12" i="39"/>
  <c r="D12" i="39"/>
  <c r="C12" i="39"/>
  <c r="B12" i="39"/>
  <c r="Q11" i="39"/>
  <c r="P11" i="39"/>
  <c r="O11" i="39"/>
  <c r="N11" i="39"/>
  <c r="M11" i="39"/>
  <c r="L11" i="39"/>
  <c r="K11" i="39"/>
  <c r="J11" i="39"/>
  <c r="I11" i="39"/>
  <c r="H11" i="39"/>
  <c r="G11" i="39"/>
  <c r="F11" i="39"/>
  <c r="E11" i="39"/>
  <c r="D11" i="39"/>
  <c r="C11" i="39"/>
  <c r="B11" i="39"/>
  <c r="Q10" i="39"/>
  <c r="P10" i="39"/>
  <c r="O10" i="39"/>
  <c r="N10" i="39"/>
  <c r="M10" i="39"/>
  <c r="L10" i="39"/>
  <c r="K10" i="39"/>
  <c r="J10" i="39"/>
  <c r="I10" i="39"/>
  <c r="H10" i="39"/>
  <c r="G10" i="39"/>
  <c r="F10" i="39"/>
  <c r="E10" i="39"/>
  <c r="D10" i="39"/>
  <c r="C10" i="39"/>
  <c r="B10" i="39"/>
  <c r="Q9" i="39"/>
  <c r="P9" i="39"/>
  <c r="O9" i="39"/>
  <c r="N9" i="39"/>
  <c r="M9" i="39"/>
  <c r="L9" i="39"/>
  <c r="K9" i="39"/>
  <c r="J9" i="39"/>
  <c r="I9" i="39"/>
  <c r="H9" i="39"/>
  <c r="G9" i="39"/>
  <c r="F9" i="39"/>
  <c r="E9" i="39"/>
  <c r="D9" i="39"/>
  <c r="C9" i="39"/>
  <c r="B9" i="39"/>
  <c r="Q8" i="39"/>
  <c r="P8" i="39"/>
  <c r="O8" i="39"/>
  <c r="N8" i="39"/>
  <c r="M8" i="39"/>
  <c r="L8" i="39"/>
  <c r="K8" i="39"/>
  <c r="J8" i="39"/>
  <c r="I8" i="39"/>
  <c r="H8" i="39"/>
  <c r="G8" i="39"/>
  <c r="F8" i="39"/>
  <c r="E8" i="39"/>
  <c r="D8" i="39"/>
  <c r="C8" i="39"/>
  <c r="B8" i="39"/>
  <c r="Q7" i="39"/>
  <c r="P7" i="39"/>
  <c r="O7" i="39"/>
  <c r="N7" i="39"/>
  <c r="M7" i="39"/>
  <c r="L7" i="39"/>
  <c r="K7" i="39"/>
  <c r="J7" i="39"/>
  <c r="I7" i="39"/>
  <c r="H7" i="39"/>
  <c r="G7" i="39"/>
  <c r="F7" i="39"/>
  <c r="E7" i="39"/>
  <c r="D7" i="39"/>
  <c r="C7" i="39"/>
  <c r="B7" i="39"/>
  <c r="Q6" i="39"/>
  <c r="Q43" i="39" s="1"/>
  <c r="P6" i="39"/>
  <c r="P43" i="39" s="1"/>
  <c r="O6" i="39"/>
  <c r="O43" i="39" s="1"/>
  <c r="N6" i="39"/>
  <c r="M6" i="39"/>
  <c r="M43" i="39" s="1"/>
  <c r="L6" i="39"/>
  <c r="L43" i="39" s="1"/>
  <c r="K6" i="39"/>
  <c r="J6" i="39"/>
  <c r="J43" i="39" s="1"/>
  <c r="I6" i="39"/>
  <c r="I43" i="39" s="1"/>
  <c r="H6" i="39"/>
  <c r="H43" i="39" s="1"/>
  <c r="G6" i="39"/>
  <c r="G43" i="39" s="1"/>
  <c r="F6" i="39"/>
  <c r="E6" i="39"/>
  <c r="D6" i="39"/>
  <c r="D43" i="39" s="1"/>
  <c r="C6" i="39"/>
  <c r="B6" i="39"/>
  <c r="K46" i="37"/>
  <c r="I46" i="37"/>
  <c r="I47" i="37" s="1"/>
  <c r="H46" i="37"/>
  <c r="Q45" i="37"/>
  <c r="P45" i="37"/>
  <c r="O45" i="37"/>
  <c r="N45" i="37"/>
  <c r="M45" i="37"/>
  <c r="L45" i="37"/>
  <c r="K45" i="37"/>
  <c r="J45" i="37"/>
  <c r="I45" i="37"/>
  <c r="H45" i="37"/>
  <c r="G45" i="37"/>
  <c r="F45" i="37"/>
  <c r="E45" i="37"/>
  <c r="D45" i="37"/>
  <c r="C45" i="37"/>
  <c r="C46" i="37" s="1"/>
  <c r="Q44" i="37"/>
  <c r="P44" i="37"/>
  <c r="O44" i="37"/>
  <c r="O46" i="37" s="1"/>
  <c r="N44" i="37"/>
  <c r="M44" i="37"/>
  <c r="L44" i="37"/>
  <c r="K44" i="37"/>
  <c r="J44" i="37"/>
  <c r="I44" i="37"/>
  <c r="H44" i="37"/>
  <c r="G44" i="37"/>
  <c r="G46" i="37" s="1"/>
  <c r="G47" i="37" s="1"/>
  <c r="F44" i="37"/>
  <c r="E44" i="37"/>
  <c r="D44" i="37"/>
  <c r="C44" i="37"/>
  <c r="Q43" i="37"/>
  <c r="Q46" i="37" s="1"/>
  <c r="Q47" i="37" s="1"/>
  <c r="P43" i="37"/>
  <c r="P46" i="37" s="1"/>
  <c r="O43" i="37"/>
  <c r="N43" i="37"/>
  <c r="M43" i="37"/>
  <c r="L43" i="37"/>
  <c r="L46" i="37" s="1"/>
  <c r="K43" i="37"/>
  <c r="J43" i="37"/>
  <c r="J46" i="37" s="1"/>
  <c r="I43" i="37"/>
  <c r="H43" i="37"/>
  <c r="G43" i="37"/>
  <c r="F43" i="37"/>
  <c r="E43" i="37"/>
  <c r="D43" i="37"/>
  <c r="D46" i="37" s="1"/>
  <c r="C43" i="37"/>
  <c r="Q40" i="37"/>
  <c r="P40" i="37"/>
  <c r="O40" i="37"/>
  <c r="N40" i="37"/>
  <c r="M40" i="37"/>
  <c r="L40" i="37"/>
  <c r="K40" i="37"/>
  <c r="J40" i="37"/>
  <c r="I40" i="37"/>
  <c r="H40" i="37"/>
  <c r="G40" i="37"/>
  <c r="F40" i="37"/>
  <c r="E40" i="37"/>
  <c r="D40" i="37"/>
  <c r="C40" i="37"/>
  <c r="Q39" i="37"/>
  <c r="P39" i="37"/>
  <c r="O39" i="37"/>
  <c r="N39" i="37"/>
  <c r="M39" i="37"/>
  <c r="L39" i="37"/>
  <c r="K39" i="37"/>
  <c r="J39" i="37"/>
  <c r="I39" i="37"/>
  <c r="H39" i="37"/>
  <c r="G39" i="37"/>
  <c r="F39" i="37"/>
  <c r="E39" i="37"/>
  <c r="D39" i="37"/>
  <c r="C39" i="37"/>
  <c r="Q38" i="37"/>
  <c r="P38" i="37"/>
  <c r="O38" i="37"/>
  <c r="N38" i="37"/>
  <c r="M38" i="37"/>
  <c r="L38" i="37"/>
  <c r="K38" i="37"/>
  <c r="J38" i="37"/>
  <c r="I38" i="37"/>
  <c r="H38" i="37"/>
  <c r="G38" i="37"/>
  <c r="F38" i="37"/>
  <c r="E38" i="37"/>
  <c r="D38" i="37"/>
  <c r="C38" i="37"/>
  <c r="Q37" i="37"/>
  <c r="P37" i="37"/>
  <c r="O37" i="37"/>
  <c r="N37" i="37"/>
  <c r="M37" i="37"/>
  <c r="L37" i="37"/>
  <c r="K37" i="37"/>
  <c r="J37" i="37"/>
  <c r="I37" i="37"/>
  <c r="H37" i="37"/>
  <c r="G37" i="37"/>
  <c r="F37" i="37"/>
  <c r="E37" i="37"/>
  <c r="D37" i="37"/>
  <c r="C37" i="37"/>
  <c r="Q36" i="37"/>
  <c r="P36" i="37"/>
  <c r="O36" i="37"/>
  <c r="N36" i="37"/>
  <c r="M36" i="37"/>
  <c r="L36" i="37"/>
  <c r="K36" i="37"/>
  <c r="J36" i="37"/>
  <c r="I36" i="37"/>
  <c r="H36" i="37"/>
  <c r="G36" i="37"/>
  <c r="F36" i="37"/>
  <c r="E36" i="37"/>
  <c r="D36" i="37"/>
  <c r="C36" i="37"/>
  <c r="Q35" i="37"/>
  <c r="P35" i="37"/>
  <c r="O35" i="37"/>
  <c r="N35" i="37"/>
  <c r="M35" i="37"/>
  <c r="L35" i="37"/>
  <c r="K35" i="37"/>
  <c r="J35" i="37"/>
  <c r="I35" i="37"/>
  <c r="H35" i="37"/>
  <c r="G35" i="37"/>
  <c r="F35" i="37"/>
  <c r="E35" i="37"/>
  <c r="D35" i="37"/>
  <c r="C35" i="37"/>
  <c r="Q34" i="37"/>
  <c r="P34" i="37"/>
  <c r="O34" i="37"/>
  <c r="N34" i="37"/>
  <c r="M34" i="37"/>
  <c r="L34" i="37"/>
  <c r="K34" i="37"/>
  <c r="J34" i="37"/>
  <c r="I34" i="37"/>
  <c r="H34" i="37"/>
  <c r="G34" i="37"/>
  <c r="F34" i="37"/>
  <c r="E34" i="37"/>
  <c r="D34" i="37"/>
  <c r="C34" i="37"/>
  <c r="Q33" i="37"/>
  <c r="P33" i="37"/>
  <c r="O33" i="37"/>
  <c r="N33" i="37"/>
  <c r="M33" i="37"/>
  <c r="L33" i="37"/>
  <c r="K33" i="37"/>
  <c r="J33" i="37"/>
  <c r="I33" i="37"/>
  <c r="H33" i="37"/>
  <c r="G33" i="37"/>
  <c r="F33" i="37"/>
  <c r="E33" i="37"/>
  <c r="D33" i="37"/>
  <c r="C33" i="37"/>
  <c r="Q32" i="37"/>
  <c r="P32" i="37"/>
  <c r="O32" i="37"/>
  <c r="N32" i="37"/>
  <c r="M32" i="37"/>
  <c r="L32" i="37"/>
  <c r="K32" i="37"/>
  <c r="J32" i="37"/>
  <c r="I32" i="37"/>
  <c r="H32" i="37"/>
  <c r="G32" i="37"/>
  <c r="F32" i="37"/>
  <c r="E32" i="37"/>
  <c r="D32" i="37"/>
  <c r="C32" i="37"/>
  <c r="Q31" i="37"/>
  <c r="P31" i="37"/>
  <c r="O31" i="37"/>
  <c r="N31" i="37"/>
  <c r="M31" i="37"/>
  <c r="L31" i="37"/>
  <c r="K31" i="37"/>
  <c r="J31" i="37"/>
  <c r="I31" i="37"/>
  <c r="H31" i="37"/>
  <c r="G31" i="37"/>
  <c r="F31" i="37"/>
  <c r="E31" i="37"/>
  <c r="D31" i="37"/>
  <c r="C31" i="37"/>
  <c r="Q30" i="37"/>
  <c r="P30" i="37"/>
  <c r="O30" i="37"/>
  <c r="N30" i="37"/>
  <c r="M30" i="37"/>
  <c r="L30" i="37"/>
  <c r="K30" i="37"/>
  <c r="J30" i="37"/>
  <c r="I30" i="37"/>
  <c r="H30" i="37"/>
  <c r="G30" i="37"/>
  <c r="F30" i="37"/>
  <c r="E30" i="37"/>
  <c r="D30" i="37"/>
  <c r="C30" i="37"/>
  <c r="Q29" i="37"/>
  <c r="P29" i="37"/>
  <c r="O29" i="37"/>
  <c r="N29" i="37"/>
  <c r="M29" i="37"/>
  <c r="L29" i="37"/>
  <c r="K29" i="37"/>
  <c r="J29" i="37"/>
  <c r="I29" i="37"/>
  <c r="H29" i="37"/>
  <c r="G29" i="37"/>
  <c r="F29" i="37"/>
  <c r="E29" i="37"/>
  <c r="D29" i="37"/>
  <c r="C29" i="37"/>
  <c r="Q28" i="37"/>
  <c r="P28" i="37"/>
  <c r="O28" i="37"/>
  <c r="N28" i="37"/>
  <c r="M28" i="37"/>
  <c r="L28" i="37"/>
  <c r="K28" i="37"/>
  <c r="J28" i="37"/>
  <c r="I28" i="37"/>
  <c r="H28" i="37"/>
  <c r="G28" i="37"/>
  <c r="F28" i="37"/>
  <c r="E28" i="37"/>
  <c r="D28" i="37"/>
  <c r="C28" i="37"/>
  <c r="Q27" i="37"/>
  <c r="P27" i="37"/>
  <c r="O27" i="37"/>
  <c r="N27" i="37"/>
  <c r="M27" i="37"/>
  <c r="L27" i="37"/>
  <c r="K27" i="37"/>
  <c r="J27" i="37"/>
  <c r="I27" i="37"/>
  <c r="H27" i="37"/>
  <c r="G27" i="37"/>
  <c r="F27" i="37"/>
  <c r="E27" i="37"/>
  <c r="D27" i="37"/>
  <c r="C27" i="37"/>
  <c r="Q26" i="37"/>
  <c r="P26" i="37"/>
  <c r="O26" i="37"/>
  <c r="N26" i="37"/>
  <c r="M26" i="37"/>
  <c r="L26" i="37"/>
  <c r="K26" i="37"/>
  <c r="J26" i="37"/>
  <c r="I26" i="37"/>
  <c r="H26" i="37"/>
  <c r="G26" i="37"/>
  <c r="F26" i="37"/>
  <c r="E26" i="37"/>
  <c r="D26" i="37"/>
  <c r="C26" i="37"/>
  <c r="Q25" i="37"/>
  <c r="P25" i="37"/>
  <c r="O25" i="37"/>
  <c r="N25" i="37"/>
  <c r="M25" i="37"/>
  <c r="L25" i="37"/>
  <c r="K25" i="37"/>
  <c r="J25" i="37"/>
  <c r="I25" i="37"/>
  <c r="H25" i="37"/>
  <c r="G25" i="37"/>
  <c r="F25" i="37"/>
  <c r="E25" i="37"/>
  <c r="D25" i="37"/>
  <c r="C25" i="37"/>
  <c r="Q24" i="37"/>
  <c r="P24" i="37"/>
  <c r="O24" i="37"/>
  <c r="N24" i="37"/>
  <c r="M24" i="37"/>
  <c r="L24" i="37"/>
  <c r="K24" i="37"/>
  <c r="J24" i="37"/>
  <c r="I24" i="37"/>
  <c r="H24" i="37"/>
  <c r="G24" i="37"/>
  <c r="F24" i="37"/>
  <c r="E24" i="37"/>
  <c r="D24" i="37"/>
  <c r="C24" i="37"/>
  <c r="Q23" i="37"/>
  <c r="P23" i="37"/>
  <c r="O23" i="37"/>
  <c r="N23" i="37"/>
  <c r="M23" i="37"/>
  <c r="L23" i="37"/>
  <c r="K23" i="37"/>
  <c r="J23" i="37"/>
  <c r="I23" i="37"/>
  <c r="H23" i="37"/>
  <c r="G23" i="37"/>
  <c r="F23" i="37"/>
  <c r="E23" i="37"/>
  <c r="D23" i="37"/>
  <c r="C23" i="37"/>
  <c r="Q22" i="37"/>
  <c r="P22" i="37"/>
  <c r="O22" i="37"/>
  <c r="N22" i="37"/>
  <c r="M22" i="37"/>
  <c r="L22" i="37"/>
  <c r="K22" i="37"/>
  <c r="J22" i="37"/>
  <c r="I22" i="37"/>
  <c r="H22" i="37"/>
  <c r="G22" i="37"/>
  <c r="F22" i="37"/>
  <c r="E22" i="37"/>
  <c r="D22" i="37"/>
  <c r="C22" i="37"/>
  <c r="Q21" i="37"/>
  <c r="P21" i="37"/>
  <c r="O21" i="37"/>
  <c r="N21" i="37"/>
  <c r="M21" i="37"/>
  <c r="L21" i="37"/>
  <c r="K21" i="37"/>
  <c r="J21" i="37"/>
  <c r="I21" i="37"/>
  <c r="H21" i="37"/>
  <c r="G21" i="37"/>
  <c r="F21" i="37"/>
  <c r="E21" i="37"/>
  <c r="D21" i="37"/>
  <c r="C21" i="37"/>
  <c r="Q20" i="37"/>
  <c r="P20" i="37"/>
  <c r="O20" i="37"/>
  <c r="N20" i="37"/>
  <c r="M20" i="37"/>
  <c r="L20" i="37"/>
  <c r="K20" i="37"/>
  <c r="J20" i="37"/>
  <c r="I20" i="37"/>
  <c r="H20" i="37"/>
  <c r="G20" i="37"/>
  <c r="F20" i="37"/>
  <c r="E20" i="37"/>
  <c r="D20" i="37"/>
  <c r="C20" i="37"/>
  <c r="Q19" i="37"/>
  <c r="P19" i="37"/>
  <c r="O19" i="37"/>
  <c r="N19" i="37"/>
  <c r="M19" i="37"/>
  <c r="L19" i="37"/>
  <c r="K19" i="37"/>
  <c r="J19" i="37"/>
  <c r="I19" i="37"/>
  <c r="H19" i="37"/>
  <c r="G19" i="37"/>
  <c r="F19" i="37"/>
  <c r="E19" i="37"/>
  <c r="D19" i="37"/>
  <c r="C19" i="37"/>
  <c r="Q18" i="37"/>
  <c r="P18" i="37"/>
  <c r="O18" i="37"/>
  <c r="N18" i="37"/>
  <c r="M18" i="37"/>
  <c r="L18" i="37"/>
  <c r="K18" i="37"/>
  <c r="J18" i="37"/>
  <c r="I18" i="37"/>
  <c r="H18" i="37"/>
  <c r="G18" i="37"/>
  <c r="F18" i="37"/>
  <c r="E18" i="37"/>
  <c r="D18" i="37"/>
  <c r="C18" i="37"/>
  <c r="Q17" i="37"/>
  <c r="P17" i="37"/>
  <c r="O17" i="37"/>
  <c r="N17" i="37"/>
  <c r="M17" i="37"/>
  <c r="L17" i="37"/>
  <c r="K17" i="37"/>
  <c r="J17" i="37"/>
  <c r="I17" i="37"/>
  <c r="H17" i="37"/>
  <c r="G17" i="37"/>
  <c r="F17" i="37"/>
  <c r="E17" i="37"/>
  <c r="D17" i="37"/>
  <c r="C17" i="37"/>
  <c r="Q16" i="37"/>
  <c r="P16" i="37"/>
  <c r="O16" i="37"/>
  <c r="N16" i="37"/>
  <c r="M16" i="37"/>
  <c r="L16" i="37"/>
  <c r="K16" i="37"/>
  <c r="J16" i="37"/>
  <c r="I16" i="37"/>
  <c r="H16" i="37"/>
  <c r="G16" i="37"/>
  <c r="F16" i="37"/>
  <c r="E16" i="37"/>
  <c r="D16" i="37"/>
  <c r="C16" i="37"/>
  <c r="Q15" i="37"/>
  <c r="P15" i="37"/>
  <c r="O15" i="37"/>
  <c r="N15" i="37"/>
  <c r="M15" i="37"/>
  <c r="L15" i="37"/>
  <c r="K15" i="37"/>
  <c r="J15" i="37"/>
  <c r="I15" i="37"/>
  <c r="H15" i="37"/>
  <c r="G15" i="37"/>
  <c r="F15" i="37"/>
  <c r="E15" i="37"/>
  <c r="D15" i="37"/>
  <c r="C15" i="37"/>
  <c r="Q14" i="37"/>
  <c r="P14" i="37"/>
  <c r="O14" i="37"/>
  <c r="N14" i="37"/>
  <c r="M14" i="37"/>
  <c r="L14" i="37"/>
  <c r="K14" i="37"/>
  <c r="J14" i="37"/>
  <c r="I14" i="37"/>
  <c r="H14" i="37"/>
  <c r="G14" i="37"/>
  <c r="F14" i="37"/>
  <c r="E14" i="37"/>
  <c r="D14" i="37"/>
  <c r="C14" i="37"/>
  <c r="Q13" i="37"/>
  <c r="P13" i="37"/>
  <c r="O13" i="37"/>
  <c r="N13" i="37"/>
  <c r="M13" i="37"/>
  <c r="L13" i="37"/>
  <c r="K13" i="37"/>
  <c r="J13" i="37"/>
  <c r="I13" i="37"/>
  <c r="H13" i="37"/>
  <c r="G13" i="37"/>
  <c r="F13" i="37"/>
  <c r="E13" i="37"/>
  <c r="D13" i="37"/>
  <c r="C13" i="37"/>
  <c r="Q12" i="37"/>
  <c r="P12" i="37"/>
  <c r="O12" i="37"/>
  <c r="N12" i="37"/>
  <c r="M12" i="37"/>
  <c r="L12" i="37"/>
  <c r="K12" i="37"/>
  <c r="J12" i="37"/>
  <c r="I12" i="37"/>
  <c r="H12" i="37"/>
  <c r="G12" i="37"/>
  <c r="F12" i="37"/>
  <c r="E12" i="37"/>
  <c r="D12" i="37"/>
  <c r="C12" i="37"/>
  <c r="Q11" i="37"/>
  <c r="P11" i="37"/>
  <c r="O11" i="37"/>
  <c r="N11" i="37"/>
  <c r="M11" i="37"/>
  <c r="L11" i="37"/>
  <c r="K11" i="37"/>
  <c r="J11" i="37"/>
  <c r="I11" i="37"/>
  <c r="H11" i="37"/>
  <c r="G11" i="37"/>
  <c r="G41" i="37" s="1"/>
  <c r="F11" i="37"/>
  <c r="E11" i="37"/>
  <c r="D11" i="37"/>
  <c r="C11" i="37"/>
  <c r="Q10" i="37"/>
  <c r="P10" i="37"/>
  <c r="O10" i="37"/>
  <c r="N10" i="37"/>
  <c r="M10" i="37"/>
  <c r="L10" i="37"/>
  <c r="K10" i="37"/>
  <c r="J10" i="37"/>
  <c r="I10" i="37"/>
  <c r="H10" i="37"/>
  <c r="G10" i="37"/>
  <c r="F10" i="37"/>
  <c r="E10" i="37"/>
  <c r="D10" i="37"/>
  <c r="C10" i="37"/>
  <c r="Q9" i="37"/>
  <c r="P9" i="37"/>
  <c r="O9" i="37"/>
  <c r="N9" i="37"/>
  <c r="M9" i="37"/>
  <c r="L9" i="37"/>
  <c r="K9" i="37"/>
  <c r="J9" i="37"/>
  <c r="I9" i="37"/>
  <c r="H9" i="37"/>
  <c r="G9" i="37"/>
  <c r="F9" i="37"/>
  <c r="E9" i="37"/>
  <c r="E41" i="37" s="1"/>
  <c r="D9" i="37"/>
  <c r="C9" i="37"/>
  <c r="Q8" i="37"/>
  <c r="P8" i="37"/>
  <c r="O8" i="37"/>
  <c r="N8" i="37"/>
  <c r="M8" i="37"/>
  <c r="L8" i="37"/>
  <c r="K8" i="37"/>
  <c r="J8" i="37"/>
  <c r="I8" i="37"/>
  <c r="H8" i="37"/>
  <c r="G8" i="37"/>
  <c r="F8" i="37"/>
  <c r="E8" i="37"/>
  <c r="D8" i="37"/>
  <c r="C8" i="37"/>
  <c r="Q7" i="37"/>
  <c r="P7" i="37"/>
  <c r="O7" i="37"/>
  <c r="N7" i="37"/>
  <c r="M7" i="37"/>
  <c r="L7" i="37"/>
  <c r="K7" i="37"/>
  <c r="K41" i="37" s="1"/>
  <c r="J7" i="37"/>
  <c r="I7" i="37"/>
  <c r="H7" i="37"/>
  <c r="G7" i="37"/>
  <c r="F7" i="37"/>
  <c r="E7" i="37"/>
  <c r="D7" i="37"/>
  <c r="C7" i="37"/>
  <c r="Q6" i="37"/>
  <c r="P6" i="37"/>
  <c r="O6" i="37"/>
  <c r="N6" i="37"/>
  <c r="M6" i="37"/>
  <c r="L6" i="37"/>
  <c r="K6" i="37"/>
  <c r="J6" i="37"/>
  <c r="I6" i="37"/>
  <c r="H6" i="37"/>
  <c r="G6" i="37"/>
  <c r="F6" i="37"/>
  <c r="E6" i="37"/>
  <c r="D6" i="37"/>
  <c r="C6" i="37"/>
  <c r="Q5" i="37"/>
  <c r="Q41" i="37" s="1"/>
  <c r="P5" i="37"/>
  <c r="O5" i="37"/>
  <c r="N5" i="37"/>
  <c r="M5" i="37"/>
  <c r="L5" i="37"/>
  <c r="K5" i="37"/>
  <c r="J5" i="37"/>
  <c r="I5" i="37"/>
  <c r="I41" i="37" s="1"/>
  <c r="H5" i="37"/>
  <c r="G5" i="37"/>
  <c r="F5" i="37"/>
  <c r="E5" i="37"/>
  <c r="D5" i="37"/>
  <c r="C5" i="37"/>
  <c r="C41" i="37" s="1"/>
  <c r="Q50" i="36"/>
  <c r="P50" i="36"/>
  <c r="O50" i="36"/>
  <c r="N50" i="36"/>
  <c r="M50" i="36"/>
  <c r="L50" i="36"/>
  <c r="K50" i="36"/>
  <c r="J50" i="36"/>
  <c r="I50" i="36"/>
  <c r="H50" i="36"/>
  <c r="G50" i="36"/>
  <c r="F50" i="36"/>
  <c r="E50" i="36"/>
  <c r="D50" i="36"/>
  <c r="C50" i="36"/>
  <c r="Q43" i="36"/>
  <c r="P43" i="36"/>
  <c r="O43" i="36"/>
  <c r="N43" i="36"/>
  <c r="M43" i="36"/>
  <c r="L43" i="36"/>
  <c r="K43" i="36"/>
  <c r="J43" i="36"/>
  <c r="I43" i="36"/>
  <c r="H43" i="36"/>
  <c r="G43" i="36"/>
  <c r="F43" i="36"/>
  <c r="E43" i="36"/>
  <c r="D43" i="36"/>
  <c r="C43" i="36"/>
  <c r="Q50" i="35"/>
  <c r="P50" i="35"/>
  <c r="O50" i="35"/>
  <c r="N50" i="35"/>
  <c r="M50" i="35"/>
  <c r="L50" i="35"/>
  <c r="K50" i="35"/>
  <c r="J50" i="35"/>
  <c r="I50" i="35"/>
  <c r="H50" i="35"/>
  <c r="G50" i="35"/>
  <c r="F50" i="35"/>
  <c r="E50" i="35"/>
  <c r="D50" i="35"/>
  <c r="C50" i="35"/>
  <c r="R50" i="35"/>
  <c r="Q43" i="35"/>
  <c r="P43" i="35"/>
  <c r="O43" i="35"/>
  <c r="N43" i="35"/>
  <c r="N20" i="7" s="1"/>
  <c r="M43" i="35"/>
  <c r="L43" i="35"/>
  <c r="N18" i="7" s="1"/>
  <c r="K43" i="35"/>
  <c r="J43" i="35"/>
  <c r="I43" i="35"/>
  <c r="H43" i="35"/>
  <c r="G43" i="35"/>
  <c r="F43" i="35"/>
  <c r="N13" i="7" s="1"/>
  <c r="E43" i="35"/>
  <c r="D43" i="35"/>
  <c r="C43" i="35"/>
  <c r="R28" i="35"/>
  <c r="I37" i="34"/>
  <c r="I36" i="34"/>
  <c r="H36" i="34"/>
  <c r="G36" i="34"/>
  <c r="F36" i="34"/>
  <c r="E36" i="34"/>
  <c r="D36" i="34"/>
  <c r="C36" i="34"/>
  <c r="H31" i="34"/>
  <c r="H37" i="34" s="1"/>
  <c r="G31" i="34"/>
  <c r="F31" i="34"/>
  <c r="E31" i="34"/>
  <c r="C31" i="34"/>
  <c r="C37" i="34" s="1"/>
  <c r="F36" i="33"/>
  <c r="L35" i="33"/>
  <c r="I35" i="33"/>
  <c r="H35" i="33"/>
  <c r="B35" i="33"/>
  <c r="P34" i="33"/>
  <c r="B34" i="33"/>
  <c r="M33" i="33"/>
  <c r="M36" i="33" s="1"/>
  <c r="L33" i="33"/>
  <c r="B33" i="33"/>
  <c r="B30" i="33"/>
  <c r="L29" i="33"/>
  <c r="K29" i="33"/>
  <c r="I29" i="33"/>
  <c r="C29" i="33"/>
  <c r="B29" i="33"/>
  <c r="Q28" i="33"/>
  <c r="P28" i="33"/>
  <c r="H28" i="33"/>
  <c r="C28" i="33"/>
  <c r="B28" i="33"/>
  <c r="I27" i="33"/>
  <c r="H27" i="33"/>
  <c r="G27" i="33"/>
  <c r="B27" i="33"/>
  <c r="O26" i="33"/>
  <c r="L26" i="33"/>
  <c r="D26" i="33"/>
  <c r="B26" i="33"/>
  <c r="G25" i="33"/>
  <c r="D25" i="33"/>
  <c r="C25" i="33"/>
  <c r="B25" i="33"/>
  <c r="K24" i="33"/>
  <c r="B24" i="33"/>
  <c r="C23" i="33"/>
  <c r="B23" i="33"/>
  <c r="H22" i="33"/>
  <c r="B22" i="33"/>
  <c r="L21" i="33"/>
  <c r="K21" i="33"/>
  <c r="C21" i="33"/>
  <c r="B21" i="33"/>
  <c r="Q20" i="33"/>
  <c r="P20" i="33"/>
  <c r="H20" i="33"/>
  <c r="C20" i="33"/>
  <c r="B20" i="33"/>
  <c r="I19" i="33"/>
  <c r="H19" i="33"/>
  <c r="B19" i="33"/>
  <c r="O18" i="33"/>
  <c r="L18" i="33"/>
  <c r="D18" i="33"/>
  <c r="B18" i="33"/>
  <c r="G17" i="33"/>
  <c r="D17" i="33"/>
  <c r="B17" i="33"/>
  <c r="B16" i="33"/>
  <c r="C15" i="33"/>
  <c r="B15" i="33"/>
  <c r="L14" i="33"/>
  <c r="J14" i="33"/>
  <c r="I14" i="33"/>
  <c r="D14" i="33"/>
  <c r="B14" i="33"/>
  <c r="Q13" i="33"/>
  <c r="J13" i="33"/>
  <c r="I13" i="33"/>
  <c r="B13" i="33"/>
  <c r="Q12" i="33"/>
  <c r="J12" i="33"/>
  <c r="I12" i="33"/>
  <c r="B12" i="33"/>
  <c r="Q11" i="33"/>
  <c r="J11" i="33"/>
  <c r="I11" i="33"/>
  <c r="B11" i="33"/>
  <c r="Q10" i="33"/>
  <c r="L10" i="33"/>
  <c r="I10" i="33"/>
  <c r="D10" i="33"/>
  <c r="B10" i="33"/>
  <c r="J9" i="33"/>
  <c r="B9" i="33"/>
  <c r="L8" i="33"/>
  <c r="J8" i="33"/>
  <c r="D8" i="33"/>
  <c r="B8" i="33"/>
  <c r="Q7" i="33"/>
  <c r="J7" i="33"/>
  <c r="I7" i="33"/>
  <c r="B7" i="33"/>
  <c r="L6" i="33"/>
  <c r="J6" i="33"/>
  <c r="I6" i="33"/>
  <c r="D6" i="33"/>
  <c r="B6" i="33"/>
  <c r="Q36" i="32"/>
  <c r="P36" i="32"/>
  <c r="O36" i="32"/>
  <c r="N36" i="32"/>
  <c r="M36" i="32"/>
  <c r="L36" i="32"/>
  <c r="K36" i="32"/>
  <c r="J36" i="32"/>
  <c r="I36" i="32"/>
  <c r="H36" i="32"/>
  <c r="G36" i="32"/>
  <c r="F36" i="32"/>
  <c r="E36" i="32"/>
  <c r="D36" i="32"/>
  <c r="C36" i="32"/>
  <c r="Q31" i="32"/>
  <c r="P31" i="32"/>
  <c r="O31" i="32"/>
  <c r="N31" i="32"/>
  <c r="M31" i="32"/>
  <c r="L31" i="32"/>
  <c r="K31" i="32"/>
  <c r="J31" i="32"/>
  <c r="I31" i="32"/>
  <c r="H31" i="32"/>
  <c r="G31" i="32"/>
  <c r="F31" i="32"/>
  <c r="E31" i="32"/>
  <c r="D31" i="32"/>
  <c r="C31" i="32"/>
  <c r="Q36" i="31"/>
  <c r="P36" i="31"/>
  <c r="O36" i="31"/>
  <c r="N36" i="31"/>
  <c r="M36" i="31"/>
  <c r="L36" i="31"/>
  <c r="K36" i="31"/>
  <c r="J36" i="31"/>
  <c r="I36" i="31"/>
  <c r="H36" i="31"/>
  <c r="G36" i="31"/>
  <c r="F36" i="31"/>
  <c r="E36" i="31"/>
  <c r="D36" i="31"/>
  <c r="C36" i="31"/>
  <c r="Q31" i="31"/>
  <c r="P31" i="31"/>
  <c r="O31" i="31"/>
  <c r="N31" i="31"/>
  <c r="M31" i="31"/>
  <c r="L31" i="31"/>
  <c r="K31" i="31"/>
  <c r="J31" i="31"/>
  <c r="I31" i="31"/>
  <c r="H31" i="31"/>
  <c r="G31" i="31"/>
  <c r="F31" i="31"/>
  <c r="E31" i="31"/>
  <c r="D31" i="31"/>
  <c r="C31" i="31"/>
  <c r="Q36" i="30"/>
  <c r="P36" i="30"/>
  <c r="O36" i="30"/>
  <c r="N36" i="30"/>
  <c r="M36" i="30"/>
  <c r="L36" i="30"/>
  <c r="K36" i="30"/>
  <c r="J36" i="30"/>
  <c r="I36" i="30"/>
  <c r="H36" i="30"/>
  <c r="G36" i="30"/>
  <c r="F36" i="30"/>
  <c r="E36" i="30"/>
  <c r="D36" i="30"/>
  <c r="C36" i="30"/>
  <c r="Q31" i="30"/>
  <c r="P31" i="30"/>
  <c r="O31" i="30"/>
  <c r="N31" i="30"/>
  <c r="M31" i="30"/>
  <c r="N56" i="6" s="1"/>
  <c r="L31" i="30"/>
  <c r="K31" i="30"/>
  <c r="J31" i="30"/>
  <c r="I31" i="30"/>
  <c r="H31" i="30"/>
  <c r="G31" i="30"/>
  <c r="F31" i="30"/>
  <c r="E31" i="30"/>
  <c r="D31" i="30"/>
  <c r="C31" i="30"/>
  <c r="N36" i="29"/>
  <c r="F36" i="29"/>
  <c r="C36" i="29"/>
  <c r="Q35" i="29"/>
  <c r="Q35" i="33" s="1"/>
  <c r="P35" i="29"/>
  <c r="P35" i="33" s="1"/>
  <c r="O35" i="29"/>
  <c r="O35" i="33" s="1"/>
  <c r="N35" i="29"/>
  <c r="N35" i="33" s="1"/>
  <c r="M35" i="29"/>
  <c r="M35" i="33" s="1"/>
  <c r="L35" i="29"/>
  <c r="K35" i="29"/>
  <c r="K35" i="33" s="1"/>
  <c r="J35" i="29"/>
  <c r="J35" i="33" s="1"/>
  <c r="I35" i="29"/>
  <c r="H35" i="29"/>
  <c r="G35" i="29"/>
  <c r="G35" i="33" s="1"/>
  <c r="F35" i="29"/>
  <c r="F35" i="33" s="1"/>
  <c r="E35" i="29"/>
  <c r="E35" i="33" s="1"/>
  <c r="D35" i="29"/>
  <c r="D35" i="33" s="1"/>
  <c r="C35" i="29"/>
  <c r="C35" i="33" s="1"/>
  <c r="Q34" i="29"/>
  <c r="Q34" i="33" s="1"/>
  <c r="P34" i="29"/>
  <c r="O34" i="29"/>
  <c r="O34" i="33" s="1"/>
  <c r="N34" i="29"/>
  <c r="N34" i="33" s="1"/>
  <c r="M34" i="29"/>
  <c r="M34" i="33" s="1"/>
  <c r="L34" i="29"/>
  <c r="L34" i="33" s="1"/>
  <c r="K34" i="29"/>
  <c r="K34" i="33" s="1"/>
  <c r="J34" i="29"/>
  <c r="I34" i="29"/>
  <c r="I34" i="33" s="1"/>
  <c r="H34" i="29"/>
  <c r="H34" i="33" s="1"/>
  <c r="G34" i="29"/>
  <c r="G34" i="33" s="1"/>
  <c r="F34" i="29"/>
  <c r="F34" i="33" s="1"/>
  <c r="E34" i="29"/>
  <c r="E34" i="33" s="1"/>
  <c r="D34" i="29"/>
  <c r="D34" i="33" s="1"/>
  <c r="C34" i="29"/>
  <c r="C34" i="33" s="1"/>
  <c r="Q33" i="29"/>
  <c r="P33" i="29"/>
  <c r="P36" i="29" s="1"/>
  <c r="O33" i="29"/>
  <c r="O33" i="33" s="1"/>
  <c r="N33" i="29"/>
  <c r="N33" i="33" s="1"/>
  <c r="N36" i="33" s="1"/>
  <c r="M33" i="29"/>
  <c r="L33" i="29"/>
  <c r="K33" i="29"/>
  <c r="K33" i="33" s="1"/>
  <c r="K36" i="33" s="1"/>
  <c r="J33" i="29"/>
  <c r="J33" i="33" s="1"/>
  <c r="I33" i="29"/>
  <c r="H33" i="29"/>
  <c r="G33" i="29"/>
  <c r="G33" i="33" s="1"/>
  <c r="F33" i="29"/>
  <c r="F33" i="33" s="1"/>
  <c r="E33" i="29"/>
  <c r="E33" i="33" s="1"/>
  <c r="E36" i="33" s="1"/>
  <c r="D33" i="29"/>
  <c r="D33" i="33" s="1"/>
  <c r="C33" i="29"/>
  <c r="C33" i="33" s="1"/>
  <c r="C36" i="33" s="1"/>
  <c r="Q30" i="29"/>
  <c r="Q30" i="33" s="1"/>
  <c r="P30" i="29"/>
  <c r="P30" i="33" s="1"/>
  <c r="O30" i="29"/>
  <c r="O30" i="33" s="1"/>
  <c r="N30" i="29"/>
  <c r="N30" i="33" s="1"/>
  <c r="M30" i="29"/>
  <c r="M30" i="33" s="1"/>
  <c r="L30" i="29"/>
  <c r="L30" i="33" s="1"/>
  <c r="K30" i="29"/>
  <c r="K30" i="33" s="1"/>
  <c r="J30" i="29"/>
  <c r="J30" i="33" s="1"/>
  <c r="I30" i="29"/>
  <c r="I30" i="33" s="1"/>
  <c r="H30" i="29"/>
  <c r="H30" i="33" s="1"/>
  <c r="G30" i="29"/>
  <c r="G30" i="33" s="1"/>
  <c r="F30" i="29"/>
  <c r="F30" i="33" s="1"/>
  <c r="E30" i="29"/>
  <c r="E30" i="33" s="1"/>
  <c r="D30" i="29"/>
  <c r="D30" i="33" s="1"/>
  <c r="C30" i="29"/>
  <c r="C30" i="33" s="1"/>
  <c r="Q29" i="29"/>
  <c r="Q29" i="33" s="1"/>
  <c r="P29" i="29"/>
  <c r="P29" i="33" s="1"/>
  <c r="O29" i="29"/>
  <c r="O29" i="33" s="1"/>
  <c r="N29" i="29"/>
  <c r="N29" i="33" s="1"/>
  <c r="M29" i="29"/>
  <c r="M29" i="33" s="1"/>
  <c r="L29" i="29"/>
  <c r="K29" i="29"/>
  <c r="J29" i="29"/>
  <c r="J29" i="33" s="1"/>
  <c r="I29" i="29"/>
  <c r="H29" i="29"/>
  <c r="H29" i="33" s="1"/>
  <c r="G29" i="29"/>
  <c r="G29" i="33" s="1"/>
  <c r="F29" i="29"/>
  <c r="F29" i="33" s="1"/>
  <c r="E29" i="29"/>
  <c r="E29" i="33" s="1"/>
  <c r="D29" i="29"/>
  <c r="D29" i="33" s="1"/>
  <c r="C29" i="29"/>
  <c r="Q28" i="29"/>
  <c r="P28" i="29"/>
  <c r="O28" i="29"/>
  <c r="O28" i="33" s="1"/>
  <c r="N28" i="29"/>
  <c r="N28" i="33" s="1"/>
  <c r="M28" i="29"/>
  <c r="M28" i="33" s="1"/>
  <c r="L28" i="29"/>
  <c r="L28" i="33" s="1"/>
  <c r="K28" i="29"/>
  <c r="K28" i="33" s="1"/>
  <c r="J28" i="29"/>
  <c r="J28" i="33" s="1"/>
  <c r="I28" i="29"/>
  <c r="I28" i="33" s="1"/>
  <c r="H28" i="29"/>
  <c r="G28" i="29"/>
  <c r="G28" i="33" s="1"/>
  <c r="F28" i="29"/>
  <c r="F28" i="33" s="1"/>
  <c r="E28" i="29"/>
  <c r="E28" i="33" s="1"/>
  <c r="D28" i="29"/>
  <c r="D28" i="33" s="1"/>
  <c r="C28" i="29"/>
  <c r="Q27" i="29"/>
  <c r="Q27" i="33" s="1"/>
  <c r="P27" i="29"/>
  <c r="P27" i="33" s="1"/>
  <c r="O27" i="29"/>
  <c r="O27" i="33" s="1"/>
  <c r="N27" i="29"/>
  <c r="N27" i="33" s="1"/>
  <c r="M27" i="29"/>
  <c r="M27" i="33" s="1"/>
  <c r="L27" i="29"/>
  <c r="L27" i="33" s="1"/>
  <c r="K27" i="29"/>
  <c r="K27" i="33" s="1"/>
  <c r="J27" i="29"/>
  <c r="J27" i="33" s="1"/>
  <c r="I27" i="29"/>
  <c r="H27" i="29"/>
  <c r="G27" i="29"/>
  <c r="F27" i="29"/>
  <c r="F27" i="33" s="1"/>
  <c r="E27" i="29"/>
  <c r="E27" i="33" s="1"/>
  <c r="D27" i="29"/>
  <c r="D27" i="33" s="1"/>
  <c r="C27" i="29"/>
  <c r="C27" i="33" s="1"/>
  <c r="Q26" i="29"/>
  <c r="Q26" i="33" s="1"/>
  <c r="P26" i="29"/>
  <c r="P26" i="33" s="1"/>
  <c r="O26" i="29"/>
  <c r="N26" i="29"/>
  <c r="N26" i="33" s="1"/>
  <c r="M26" i="29"/>
  <c r="M26" i="33" s="1"/>
  <c r="L26" i="29"/>
  <c r="K26" i="29"/>
  <c r="K26" i="33" s="1"/>
  <c r="J26" i="29"/>
  <c r="J26" i="33" s="1"/>
  <c r="I26" i="29"/>
  <c r="I26" i="33" s="1"/>
  <c r="H26" i="29"/>
  <c r="H26" i="33" s="1"/>
  <c r="G26" i="29"/>
  <c r="G26" i="33" s="1"/>
  <c r="F26" i="29"/>
  <c r="F26" i="33" s="1"/>
  <c r="E26" i="29"/>
  <c r="E26" i="33" s="1"/>
  <c r="D26" i="29"/>
  <c r="C26" i="29"/>
  <c r="C26" i="33" s="1"/>
  <c r="Q25" i="29"/>
  <c r="Q25" i="33" s="1"/>
  <c r="P25" i="29"/>
  <c r="P25" i="33" s="1"/>
  <c r="O25" i="29"/>
  <c r="O25" i="33" s="1"/>
  <c r="N25" i="29"/>
  <c r="N25" i="33" s="1"/>
  <c r="M25" i="29"/>
  <c r="M25" i="33" s="1"/>
  <c r="L25" i="29"/>
  <c r="L25" i="33" s="1"/>
  <c r="K25" i="29"/>
  <c r="K25" i="33" s="1"/>
  <c r="J25" i="29"/>
  <c r="J25" i="33" s="1"/>
  <c r="I25" i="29"/>
  <c r="I25" i="33" s="1"/>
  <c r="H25" i="29"/>
  <c r="H25" i="33" s="1"/>
  <c r="G25" i="29"/>
  <c r="F25" i="29"/>
  <c r="F25" i="33" s="1"/>
  <c r="E25" i="29"/>
  <c r="E25" i="33" s="1"/>
  <c r="D25" i="29"/>
  <c r="C25" i="29"/>
  <c r="Q24" i="29"/>
  <c r="Q24" i="33" s="1"/>
  <c r="P24" i="29"/>
  <c r="P24" i="33" s="1"/>
  <c r="O24" i="29"/>
  <c r="O24" i="33" s="1"/>
  <c r="N24" i="29"/>
  <c r="N24" i="33" s="1"/>
  <c r="M24" i="29"/>
  <c r="M24" i="33" s="1"/>
  <c r="L24" i="29"/>
  <c r="L24" i="33" s="1"/>
  <c r="K24" i="29"/>
  <c r="J24" i="29"/>
  <c r="J24" i="33" s="1"/>
  <c r="I24" i="29"/>
  <c r="I24" i="33" s="1"/>
  <c r="H24" i="29"/>
  <c r="H24" i="33" s="1"/>
  <c r="G24" i="29"/>
  <c r="G24" i="33" s="1"/>
  <c r="F24" i="29"/>
  <c r="F24" i="33" s="1"/>
  <c r="E24" i="29"/>
  <c r="E24" i="33" s="1"/>
  <c r="D24" i="29"/>
  <c r="D24" i="33" s="1"/>
  <c r="C24" i="29"/>
  <c r="C24" i="33" s="1"/>
  <c r="Q23" i="29"/>
  <c r="Q23" i="33" s="1"/>
  <c r="P23" i="29"/>
  <c r="P23" i="33" s="1"/>
  <c r="O23" i="29"/>
  <c r="O23" i="33" s="1"/>
  <c r="N23" i="29"/>
  <c r="N23" i="33" s="1"/>
  <c r="M23" i="29"/>
  <c r="M23" i="33" s="1"/>
  <c r="L23" i="29"/>
  <c r="L23" i="33" s="1"/>
  <c r="K23" i="29"/>
  <c r="K23" i="33" s="1"/>
  <c r="J23" i="29"/>
  <c r="J23" i="33" s="1"/>
  <c r="I23" i="29"/>
  <c r="I23" i="33" s="1"/>
  <c r="H23" i="29"/>
  <c r="H23" i="33" s="1"/>
  <c r="G23" i="29"/>
  <c r="G23" i="33" s="1"/>
  <c r="F23" i="29"/>
  <c r="F23" i="33" s="1"/>
  <c r="E23" i="29"/>
  <c r="E23" i="33" s="1"/>
  <c r="D23" i="29"/>
  <c r="D23" i="33" s="1"/>
  <c r="C23" i="29"/>
  <c r="Q22" i="29"/>
  <c r="Q22" i="33" s="1"/>
  <c r="P22" i="29"/>
  <c r="P22" i="33" s="1"/>
  <c r="O22" i="29"/>
  <c r="O22" i="33" s="1"/>
  <c r="N22" i="29"/>
  <c r="N22" i="33" s="1"/>
  <c r="M22" i="29"/>
  <c r="M22" i="33" s="1"/>
  <c r="L22" i="29"/>
  <c r="L22" i="33" s="1"/>
  <c r="K22" i="29"/>
  <c r="K22" i="33" s="1"/>
  <c r="J22" i="29"/>
  <c r="J22" i="33" s="1"/>
  <c r="I22" i="29"/>
  <c r="I22" i="33" s="1"/>
  <c r="H22" i="29"/>
  <c r="G22" i="29"/>
  <c r="G22" i="33" s="1"/>
  <c r="F22" i="29"/>
  <c r="F22" i="33" s="1"/>
  <c r="E22" i="29"/>
  <c r="E22" i="33" s="1"/>
  <c r="D22" i="29"/>
  <c r="D22" i="33" s="1"/>
  <c r="C22" i="29"/>
  <c r="C22" i="33" s="1"/>
  <c r="Q21" i="29"/>
  <c r="Q21" i="33" s="1"/>
  <c r="P21" i="29"/>
  <c r="P21" i="33" s="1"/>
  <c r="O21" i="29"/>
  <c r="O21" i="33" s="1"/>
  <c r="N21" i="29"/>
  <c r="N21" i="33" s="1"/>
  <c r="M21" i="29"/>
  <c r="M21" i="33" s="1"/>
  <c r="L21" i="29"/>
  <c r="K21" i="29"/>
  <c r="J21" i="29"/>
  <c r="J21" i="33" s="1"/>
  <c r="I21" i="29"/>
  <c r="I21" i="33" s="1"/>
  <c r="H21" i="29"/>
  <c r="H21" i="33" s="1"/>
  <c r="G21" i="29"/>
  <c r="G21" i="33" s="1"/>
  <c r="F21" i="29"/>
  <c r="F21" i="33" s="1"/>
  <c r="E21" i="29"/>
  <c r="E21" i="33" s="1"/>
  <c r="D21" i="29"/>
  <c r="D21" i="33" s="1"/>
  <c r="C21" i="29"/>
  <c r="Q20" i="29"/>
  <c r="P20" i="29"/>
  <c r="O20" i="29"/>
  <c r="O20" i="33" s="1"/>
  <c r="N20" i="29"/>
  <c r="N20" i="33" s="1"/>
  <c r="M20" i="29"/>
  <c r="M20" i="33" s="1"/>
  <c r="L20" i="29"/>
  <c r="L20" i="33" s="1"/>
  <c r="K20" i="29"/>
  <c r="K20" i="33" s="1"/>
  <c r="J20" i="29"/>
  <c r="J20" i="33" s="1"/>
  <c r="I20" i="29"/>
  <c r="I20" i="33" s="1"/>
  <c r="H20" i="29"/>
  <c r="G20" i="29"/>
  <c r="G20" i="33" s="1"/>
  <c r="F20" i="29"/>
  <c r="F20" i="33" s="1"/>
  <c r="E20" i="29"/>
  <c r="E20" i="33" s="1"/>
  <c r="D20" i="29"/>
  <c r="D20" i="33" s="1"/>
  <c r="C20" i="29"/>
  <c r="Q19" i="29"/>
  <c r="Q19" i="33" s="1"/>
  <c r="P19" i="29"/>
  <c r="P19" i="33" s="1"/>
  <c r="O19" i="29"/>
  <c r="O19" i="33" s="1"/>
  <c r="N19" i="29"/>
  <c r="N19" i="33" s="1"/>
  <c r="M19" i="29"/>
  <c r="M19" i="33" s="1"/>
  <c r="L19" i="29"/>
  <c r="L19" i="33" s="1"/>
  <c r="K19" i="29"/>
  <c r="K19" i="33" s="1"/>
  <c r="J19" i="29"/>
  <c r="J19" i="33" s="1"/>
  <c r="I19" i="29"/>
  <c r="H19" i="29"/>
  <c r="G19" i="29"/>
  <c r="G19" i="33" s="1"/>
  <c r="F19" i="29"/>
  <c r="F19" i="33" s="1"/>
  <c r="E19" i="29"/>
  <c r="E19" i="33" s="1"/>
  <c r="D19" i="29"/>
  <c r="D19" i="33" s="1"/>
  <c r="C19" i="29"/>
  <c r="C19" i="33" s="1"/>
  <c r="Q18" i="29"/>
  <c r="Q18" i="33" s="1"/>
  <c r="P18" i="29"/>
  <c r="P18" i="33" s="1"/>
  <c r="O18" i="29"/>
  <c r="N18" i="29"/>
  <c r="N18" i="33" s="1"/>
  <c r="M18" i="29"/>
  <c r="M18" i="33" s="1"/>
  <c r="L18" i="29"/>
  <c r="K18" i="29"/>
  <c r="K18" i="33" s="1"/>
  <c r="J18" i="29"/>
  <c r="J18" i="33" s="1"/>
  <c r="I18" i="29"/>
  <c r="I18" i="33" s="1"/>
  <c r="H18" i="29"/>
  <c r="H18" i="33" s="1"/>
  <c r="G18" i="29"/>
  <c r="G18" i="33" s="1"/>
  <c r="F18" i="29"/>
  <c r="F18" i="33" s="1"/>
  <c r="E18" i="29"/>
  <c r="E18" i="33" s="1"/>
  <c r="D18" i="29"/>
  <c r="C18" i="29"/>
  <c r="C18" i="33" s="1"/>
  <c r="Q17" i="29"/>
  <c r="Q17" i="33" s="1"/>
  <c r="P17" i="29"/>
  <c r="P17" i="33" s="1"/>
  <c r="O17" i="29"/>
  <c r="O17" i="33" s="1"/>
  <c r="N17" i="29"/>
  <c r="N17" i="33" s="1"/>
  <c r="M17" i="29"/>
  <c r="M17" i="33" s="1"/>
  <c r="L17" i="29"/>
  <c r="L17" i="33" s="1"/>
  <c r="K17" i="29"/>
  <c r="K17" i="33" s="1"/>
  <c r="J17" i="29"/>
  <c r="J17" i="33" s="1"/>
  <c r="I17" i="29"/>
  <c r="I17" i="33" s="1"/>
  <c r="H17" i="29"/>
  <c r="H17" i="33" s="1"/>
  <c r="G17" i="29"/>
  <c r="F17" i="29"/>
  <c r="F17" i="33" s="1"/>
  <c r="E17" i="29"/>
  <c r="E17" i="33" s="1"/>
  <c r="D17" i="29"/>
  <c r="C17" i="29"/>
  <c r="C17" i="33" s="1"/>
  <c r="Q16" i="29"/>
  <c r="Q16" i="33" s="1"/>
  <c r="P16" i="29"/>
  <c r="P16" i="33" s="1"/>
  <c r="O16" i="29"/>
  <c r="O16" i="33" s="1"/>
  <c r="N16" i="29"/>
  <c r="N16" i="33" s="1"/>
  <c r="M16" i="29"/>
  <c r="M16" i="33" s="1"/>
  <c r="L16" i="29"/>
  <c r="L16" i="33" s="1"/>
  <c r="K16" i="29"/>
  <c r="K16" i="33" s="1"/>
  <c r="J16" i="29"/>
  <c r="J16" i="33" s="1"/>
  <c r="I16" i="29"/>
  <c r="I16" i="33" s="1"/>
  <c r="H16" i="29"/>
  <c r="H16" i="33" s="1"/>
  <c r="G16" i="29"/>
  <c r="G16" i="33" s="1"/>
  <c r="F16" i="29"/>
  <c r="F16" i="33" s="1"/>
  <c r="E16" i="29"/>
  <c r="E16" i="33" s="1"/>
  <c r="D16" i="29"/>
  <c r="D16" i="33" s="1"/>
  <c r="C16" i="29"/>
  <c r="C16" i="33" s="1"/>
  <c r="Q15" i="29"/>
  <c r="Q15" i="33" s="1"/>
  <c r="P15" i="29"/>
  <c r="P15" i="33" s="1"/>
  <c r="O15" i="29"/>
  <c r="O15" i="33" s="1"/>
  <c r="N15" i="29"/>
  <c r="N15" i="33" s="1"/>
  <c r="M15" i="29"/>
  <c r="M15" i="33" s="1"/>
  <c r="L15" i="29"/>
  <c r="L15" i="33" s="1"/>
  <c r="K15" i="29"/>
  <c r="K15" i="33" s="1"/>
  <c r="J15" i="29"/>
  <c r="J15" i="33" s="1"/>
  <c r="I15" i="29"/>
  <c r="I15" i="33" s="1"/>
  <c r="H15" i="29"/>
  <c r="H15" i="33" s="1"/>
  <c r="G15" i="29"/>
  <c r="G15" i="33" s="1"/>
  <c r="F15" i="29"/>
  <c r="F15" i="33" s="1"/>
  <c r="E15" i="29"/>
  <c r="E15" i="33" s="1"/>
  <c r="D15" i="29"/>
  <c r="D15" i="33" s="1"/>
  <c r="C15" i="29"/>
  <c r="Q14" i="29"/>
  <c r="Q14" i="33" s="1"/>
  <c r="P14" i="29"/>
  <c r="P14" i="33" s="1"/>
  <c r="O14" i="29"/>
  <c r="O14" i="33" s="1"/>
  <c r="N14" i="29"/>
  <c r="N14" i="33" s="1"/>
  <c r="M14" i="29"/>
  <c r="M14" i="33" s="1"/>
  <c r="L14" i="29"/>
  <c r="K14" i="29"/>
  <c r="K14" i="33" s="1"/>
  <c r="J14" i="29"/>
  <c r="I14" i="29"/>
  <c r="H14" i="29"/>
  <c r="H14" i="33" s="1"/>
  <c r="G14" i="29"/>
  <c r="G14" i="33" s="1"/>
  <c r="F14" i="29"/>
  <c r="F14" i="33" s="1"/>
  <c r="E14" i="29"/>
  <c r="E14" i="33" s="1"/>
  <c r="D14" i="29"/>
  <c r="C14" i="29"/>
  <c r="C14" i="33" s="1"/>
  <c r="Q13" i="29"/>
  <c r="P13" i="29"/>
  <c r="P13" i="33" s="1"/>
  <c r="O13" i="29"/>
  <c r="O13" i="33" s="1"/>
  <c r="N13" i="29"/>
  <c r="N13" i="33" s="1"/>
  <c r="M13" i="29"/>
  <c r="M13" i="33" s="1"/>
  <c r="L13" i="29"/>
  <c r="L13" i="33" s="1"/>
  <c r="K13" i="29"/>
  <c r="K13" i="33" s="1"/>
  <c r="J13" i="29"/>
  <c r="I13" i="29"/>
  <c r="H13" i="29"/>
  <c r="H13" i="33" s="1"/>
  <c r="G13" i="29"/>
  <c r="G13" i="33" s="1"/>
  <c r="F13" i="29"/>
  <c r="F13" i="33" s="1"/>
  <c r="E13" i="29"/>
  <c r="E13" i="33" s="1"/>
  <c r="D13" i="29"/>
  <c r="D13" i="33" s="1"/>
  <c r="C13" i="29"/>
  <c r="C13" i="33" s="1"/>
  <c r="Q12" i="29"/>
  <c r="P12" i="29"/>
  <c r="P12" i="33" s="1"/>
  <c r="O12" i="29"/>
  <c r="O12" i="33" s="1"/>
  <c r="N12" i="29"/>
  <c r="N12" i="33" s="1"/>
  <c r="M12" i="29"/>
  <c r="M12" i="33" s="1"/>
  <c r="L12" i="29"/>
  <c r="L12" i="33" s="1"/>
  <c r="K12" i="29"/>
  <c r="K12" i="33" s="1"/>
  <c r="J12" i="29"/>
  <c r="I12" i="29"/>
  <c r="H12" i="29"/>
  <c r="H12" i="33" s="1"/>
  <c r="G12" i="29"/>
  <c r="G12" i="33" s="1"/>
  <c r="F12" i="29"/>
  <c r="F12" i="33" s="1"/>
  <c r="E12" i="29"/>
  <c r="E12" i="33" s="1"/>
  <c r="D12" i="29"/>
  <c r="D12" i="33" s="1"/>
  <c r="C12" i="29"/>
  <c r="C12" i="33" s="1"/>
  <c r="Q11" i="29"/>
  <c r="P11" i="29"/>
  <c r="P11" i="33" s="1"/>
  <c r="O11" i="29"/>
  <c r="O11" i="33" s="1"/>
  <c r="N11" i="29"/>
  <c r="N11" i="33" s="1"/>
  <c r="M11" i="29"/>
  <c r="M11" i="33" s="1"/>
  <c r="L11" i="29"/>
  <c r="L11" i="33" s="1"/>
  <c r="K11" i="29"/>
  <c r="K11" i="33" s="1"/>
  <c r="J11" i="29"/>
  <c r="I11" i="29"/>
  <c r="H11" i="29"/>
  <c r="H11" i="33" s="1"/>
  <c r="G11" i="29"/>
  <c r="G11" i="33" s="1"/>
  <c r="F11" i="29"/>
  <c r="F11" i="33" s="1"/>
  <c r="E11" i="29"/>
  <c r="E11" i="33" s="1"/>
  <c r="D11" i="29"/>
  <c r="D11" i="33" s="1"/>
  <c r="C11" i="29"/>
  <c r="C11" i="33" s="1"/>
  <c r="Q10" i="29"/>
  <c r="P10" i="29"/>
  <c r="P10" i="33" s="1"/>
  <c r="O10" i="29"/>
  <c r="O10" i="33" s="1"/>
  <c r="N10" i="29"/>
  <c r="N10" i="33" s="1"/>
  <c r="M10" i="29"/>
  <c r="M10" i="33" s="1"/>
  <c r="L10" i="29"/>
  <c r="K10" i="29"/>
  <c r="K10" i="33" s="1"/>
  <c r="J10" i="29"/>
  <c r="J10" i="33" s="1"/>
  <c r="I10" i="29"/>
  <c r="H10" i="29"/>
  <c r="H10" i="33" s="1"/>
  <c r="G10" i="29"/>
  <c r="G10" i="33" s="1"/>
  <c r="F10" i="29"/>
  <c r="F10" i="33" s="1"/>
  <c r="E10" i="29"/>
  <c r="E10" i="33" s="1"/>
  <c r="D10" i="29"/>
  <c r="C10" i="29"/>
  <c r="C10" i="33" s="1"/>
  <c r="Q9" i="29"/>
  <c r="Q9" i="33" s="1"/>
  <c r="P9" i="29"/>
  <c r="P9" i="33" s="1"/>
  <c r="O9" i="29"/>
  <c r="O9" i="33" s="1"/>
  <c r="N9" i="29"/>
  <c r="N9" i="33" s="1"/>
  <c r="M9" i="29"/>
  <c r="M9" i="33" s="1"/>
  <c r="L9" i="29"/>
  <c r="L9" i="33" s="1"/>
  <c r="K9" i="29"/>
  <c r="K9" i="33" s="1"/>
  <c r="J9" i="29"/>
  <c r="I9" i="29"/>
  <c r="I9" i="33" s="1"/>
  <c r="H9" i="29"/>
  <c r="H9" i="33" s="1"/>
  <c r="G9" i="29"/>
  <c r="G9" i="33" s="1"/>
  <c r="F9" i="29"/>
  <c r="F9" i="33" s="1"/>
  <c r="E9" i="29"/>
  <c r="E9" i="33" s="1"/>
  <c r="D9" i="29"/>
  <c r="D9" i="33" s="1"/>
  <c r="C9" i="29"/>
  <c r="C9" i="33" s="1"/>
  <c r="Q8" i="29"/>
  <c r="Q8" i="33" s="1"/>
  <c r="P8" i="29"/>
  <c r="P8" i="33" s="1"/>
  <c r="O8" i="29"/>
  <c r="O8" i="33" s="1"/>
  <c r="N8" i="29"/>
  <c r="N8" i="33" s="1"/>
  <c r="M8" i="29"/>
  <c r="M8" i="33" s="1"/>
  <c r="L8" i="29"/>
  <c r="K8" i="29"/>
  <c r="K8" i="33" s="1"/>
  <c r="J8" i="29"/>
  <c r="I8" i="29"/>
  <c r="I8" i="33" s="1"/>
  <c r="H8" i="29"/>
  <c r="H8" i="33" s="1"/>
  <c r="G8" i="29"/>
  <c r="G8" i="33" s="1"/>
  <c r="F8" i="29"/>
  <c r="F8" i="33" s="1"/>
  <c r="E8" i="29"/>
  <c r="E8" i="33" s="1"/>
  <c r="D8" i="29"/>
  <c r="C8" i="29"/>
  <c r="C8" i="33" s="1"/>
  <c r="Q7" i="29"/>
  <c r="P7" i="29"/>
  <c r="P7" i="33" s="1"/>
  <c r="O7" i="29"/>
  <c r="O7" i="33" s="1"/>
  <c r="N7" i="29"/>
  <c r="N7" i="33" s="1"/>
  <c r="M7" i="29"/>
  <c r="M7" i="33" s="1"/>
  <c r="L7" i="29"/>
  <c r="K7" i="29"/>
  <c r="K7" i="33" s="1"/>
  <c r="J7" i="29"/>
  <c r="I7" i="29"/>
  <c r="H7" i="29"/>
  <c r="H7" i="33" s="1"/>
  <c r="G7" i="29"/>
  <c r="G7" i="33" s="1"/>
  <c r="F7" i="29"/>
  <c r="F7" i="33" s="1"/>
  <c r="E7" i="29"/>
  <c r="E7" i="33" s="1"/>
  <c r="D7" i="29"/>
  <c r="C7" i="29"/>
  <c r="C7" i="33" s="1"/>
  <c r="Q6" i="29"/>
  <c r="P6" i="29"/>
  <c r="P6" i="33" s="1"/>
  <c r="O6" i="29"/>
  <c r="O6" i="33" s="1"/>
  <c r="N6" i="29"/>
  <c r="M6" i="29"/>
  <c r="M6" i="33" s="1"/>
  <c r="L6" i="29"/>
  <c r="K6" i="29"/>
  <c r="J6" i="29"/>
  <c r="I6" i="29"/>
  <c r="H6" i="29"/>
  <c r="H6" i="33" s="1"/>
  <c r="G6" i="29"/>
  <c r="G6" i="33" s="1"/>
  <c r="F6" i="29"/>
  <c r="E6" i="29"/>
  <c r="E6" i="33" s="1"/>
  <c r="D6" i="29"/>
  <c r="C6" i="29"/>
  <c r="Q36" i="28"/>
  <c r="P36" i="28"/>
  <c r="O36" i="28"/>
  <c r="N36" i="28"/>
  <c r="M36" i="28"/>
  <c r="L36" i="28"/>
  <c r="K36" i="28"/>
  <c r="J36" i="28"/>
  <c r="I36" i="28"/>
  <c r="H36" i="28"/>
  <c r="G36" i="28"/>
  <c r="F36" i="28"/>
  <c r="E36" i="28"/>
  <c r="D36" i="28"/>
  <c r="C36" i="28"/>
  <c r="Q31" i="28"/>
  <c r="P31" i="28"/>
  <c r="O31" i="28"/>
  <c r="N31" i="28"/>
  <c r="M31" i="28"/>
  <c r="L31" i="28"/>
  <c r="N44" i="6" s="1"/>
  <c r="K31" i="28"/>
  <c r="J31" i="28"/>
  <c r="I31" i="28"/>
  <c r="H31" i="28"/>
  <c r="G31" i="28"/>
  <c r="F31" i="28"/>
  <c r="E31" i="28"/>
  <c r="N34" i="6" s="1"/>
  <c r="D31" i="28"/>
  <c r="C31" i="28"/>
  <c r="Q36" i="27"/>
  <c r="P36" i="27"/>
  <c r="O36" i="27"/>
  <c r="N36" i="27"/>
  <c r="M36" i="27"/>
  <c r="L36" i="27"/>
  <c r="K36" i="27"/>
  <c r="J36" i="27"/>
  <c r="I36" i="27"/>
  <c r="H36" i="27"/>
  <c r="G36" i="27"/>
  <c r="F36" i="27"/>
  <c r="E36" i="27"/>
  <c r="D36" i="27"/>
  <c r="C36" i="27"/>
  <c r="Q31" i="27"/>
  <c r="P31" i="27"/>
  <c r="O31" i="27"/>
  <c r="N31" i="27"/>
  <c r="M31" i="27"/>
  <c r="L31" i="27"/>
  <c r="N43" i="6" s="1"/>
  <c r="K31" i="27"/>
  <c r="J31" i="27"/>
  <c r="I31" i="27"/>
  <c r="H31" i="27"/>
  <c r="G31" i="27"/>
  <c r="F31" i="27"/>
  <c r="E31" i="27"/>
  <c r="D31" i="27"/>
  <c r="N23" i="6" s="1"/>
  <c r="C31" i="27"/>
  <c r="Q36" i="26"/>
  <c r="N23" i="8" s="1"/>
  <c r="P36" i="26"/>
  <c r="O36" i="26"/>
  <c r="N36" i="26"/>
  <c r="M36" i="26"/>
  <c r="L36" i="26"/>
  <c r="K36" i="26"/>
  <c r="J36" i="26"/>
  <c r="I36" i="26"/>
  <c r="H36" i="26"/>
  <c r="G36" i="26"/>
  <c r="F36" i="26"/>
  <c r="E36" i="26"/>
  <c r="D36" i="26"/>
  <c r="C36" i="26"/>
  <c r="Q31" i="26"/>
  <c r="P31" i="26"/>
  <c r="O31" i="26"/>
  <c r="N31" i="26"/>
  <c r="M31" i="26"/>
  <c r="L31" i="26"/>
  <c r="K31" i="26"/>
  <c r="J31" i="26"/>
  <c r="I31" i="26"/>
  <c r="H31" i="26"/>
  <c r="G31" i="26"/>
  <c r="F31" i="26"/>
  <c r="E31" i="26"/>
  <c r="D31" i="26"/>
  <c r="N25" i="6" s="1"/>
  <c r="C31" i="26"/>
  <c r="Q36" i="25"/>
  <c r="P36" i="25"/>
  <c r="O36" i="25"/>
  <c r="N36" i="25"/>
  <c r="M36" i="25"/>
  <c r="L36" i="25"/>
  <c r="K36" i="25"/>
  <c r="J36" i="25"/>
  <c r="I36" i="25"/>
  <c r="H36" i="25"/>
  <c r="G36" i="25"/>
  <c r="F36" i="25"/>
  <c r="E36" i="25"/>
  <c r="D36" i="25"/>
  <c r="C36" i="25"/>
  <c r="Q31" i="25"/>
  <c r="P31" i="25"/>
  <c r="O31" i="25"/>
  <c r="N31" i="25"/>
  <c r="M31" i="25"/>
  <c r="L31" i="25"/>
  <c r="K31" i="25"/>
  <c r="J31" i="25"/>
  <c r="I31" i="25"/>
  <c r="H31" i="25"/>
  <c r="G31" i="25"/>
  <c r="F31" i="25"/>
  <c r="E31" i="25"/>
  <c r="D31" i="25"/>
  <c r="C31" i="25"/>
  <c r="Q36" i="24"/>
  <c r="N16" i="8" s="1"/>
  <c r="P36" i="24"/>
  <c r="O36" i="24"/>
  <c r="N36" i="24"/>
  <c r="M36" i="24"/>
  <c r="N14" i="8" s="1"/>
  <c r="L36" i="24"/>
  <c r="K36" i="24"/>
  <c r="J36" i="24"/>
  <c r="I36" i="24"/>
  <c r="H36" i="24"/>
  <c r="G36" i="24"/>
  <c r="F36" i="24"/>
  <c r="E36" i="24"/>
  <c r="N13" i="8" s="1"/>
  <c r="D36" i="24"/>
  <c r="C36" i="24"/>
  <c r="Q31" i="24"/>
  <c r="P31" i="24"/>
  <c r="O31" i="24"/>
  <c r="N31" i="24"/>
  <c r="M31" i="24"/>
  <c r="L31" i="24"/>
  <c r="N41" i="6" s="1"/>
  <c r="K31" i="24"/>
  <c r="J31" i="24"/>
  <c r="I31" i="24"/>
  <c r="H31" i="24"/>
  <c r="G31" i="24"/>
  <c r="F31" i="24"/>
  <c r="E31" i="24"/>
  <c r="N31" i="6" s="1"/>
  <c r="D31" i="24"/>
  <c r="N21" i="6" s="1"/>
  <c r="C31" i="24"/>
  <c r="J36" i="23"/>
  <c r="I36" i="23"/>
  <c r="H36" i="23"/>
  <c r="G36" i="23"/>
  <c r="F36" i="23"/>
  <c r="E36" i="23"/>
  <c r="D36" i="23"/>
  <c r="C36" i="23"/>
  <c r="K35" i="23"/>
  <c r="K34" i="23"/>
  <c r="K33" i="23"/>
  <c r="K36" i="23" s="1"/>
  <c r="J31" i="23"/>
  <c r="I31" i="23"/>
  <c r="H31" i="23"/>
  <c r="G31" i="23"/>
  <c r="F31" i="23"/>
  <c r="E31" i="23"/>
  <c r="D31" i="23"/>
  <c r="C31" i="23"/>
  <c r="K30" i="23"/>
  <c r="K29" i="23"/>
  <c r="K28" i="23"/>
  <c r="K27" i="23"/>
  <c r="K26" i="23"/>
  <c r="K25" i="23"/>
  <c r="K24" i="23"/>
  <c r="K23" i="23"/>
  <c r="K22" i="23"/>
  <c r="K21" i="23"/>
  <c r="K20" i="23"/>
  <c r="K19" i="23"/>
  <c r="K18" i="23"/>
  <c r="K15" i="23"/>
  <c r="K14" i="23"/>
  <c r="K13" i="23"/>
  <c r="K12" i="23"/>
  <c r="K11" i="23"/>
  <c r="K10" i="23"/>
  <c r="K9" i="23"/>
  <c r="K8" i="23"/>
  <c r="K7" i="23"/>
  <c r="K6" i="23"/>
  <c r="K36" i="22"/>
  <c r="L35" i="22" s="1"/>
  <c r="J36" i="22"/>
  <c r="I36" i="22"/>
  <c r="H36" i="22"/>
  <c r="G36" i="22"/>
  <c r="F36" i="22"/>
  <c r="E36" i="22"/>
  <c r="D36" i="22"/>
  <c r="C36" i="22"/>
  <c r="K35" i="22"/>
  <c r="K34" i="22"/>
  <c r="L34" i="22" s="1"/>
  <c r="L33" i="22"/>
  <c r="K33" i="22"/>
  <c r="K31" i="22"/>
  <c r="J31" i="22"/>
  <c r="I31" i="22"/>
  <c r="H31" i="22"/>
  <c r="G31" i="22"/>
  <c r="F31" i="22"/>
  <c r="D31" i="22"/>
  <c r="C31" i="22"/>
  <c r="J36" i="21"/>
  <c r="I36" i="21"/>
  <c r="H36" i="21"/>
  <c r="G36" i="21"/>
  <c r="F36" i="21"/>
  <c r="E36" i="21"/>
  <c r="D36" i="21"/>
  <c r="C36" i="21"/>
  <c r="K35" i="21"/>
  <c r="K34" i="21"/>
  <c r="K33" i="21"/>
  <c r="J31" i="21"/>
  <c r="I31" i="21"/>
  <c r="H31" i="21"/>
  <c r="G31" i="21"/>
  <c r="F31" i="21"/>
  <c r="E31" i="21"/>
  <c r="D31" i="21"/>
  <c r="C31" i="21"/>
  <c r="K30" i="21"/>
  <c r="K29" i="21"/>
  <c r="K28" i="21"/>
  <c r="K27" i="21"/>
  <c r="K26" i="21"/>
  <c r="K25" i="21"/>
  <c r="K24" i="21"/>
  <c r="K23" i="21"/>
  <c r="K22" i="21"/>
  <c r="K21" i="21"/>
  <c r="K20" i="21"/>
  <c r="K19" i="21"/>
  <c r="K18" i="21"/>
  <c r="K17" i="21"/>
  <c r="K16" i="21"/>
  <c r="K15" i="21"/>
  <c r="K31" i="21" s="1"/>
  <c r="K14" i="21"/>
  <c r="K13" i="21"/>
  <c r="K12" i="21"/>
  <c r="K11" i="21"/>
  <c r="K10" i="21"/>
  <c r="K9" i="21"/>
  <c r="K8" i="21"/>
  <c r="K7" i="21"/>
  <c r="K6" i="21"/>
  <c r="Q30" i="20"/>
  <c r="P30" i="20"/>
  <c r="O30" i="20"/>
  <c r="N30" i="20"/>
  <c r="M30" i="20"/>
  <c r="L30" i="20"/>
  <c r="K30" i="20"/>
  <c r="J30" i="20"/>
  <c r="I30" i="20"/>
  <c r="H30" i="20"/>
  <c r="G30" i="20"/>
  <c r="F30" i="20"/>
  <c r="E30" i="20"/>
  <c r="D30" i="20"/>
  <c r="C30" i="20"/>
  <c r="O42" i="19"/>
  <c r="O40" i="19"/>
  <c r="O43" i="19" s="1"/>
  <c r="M40" i="19"/>
  <c r="O39" i="19"/>
  <c r="N39" i="19"/>
  <c r="M39" i="19"/>
  <c r="O38" i="19"/>
  <c r="N38" i="19" s="1"/>
  <c r="M38" i="19"/>
  <c r="O37" i="19"/>
  <c r="N37" i="19" s="1"/>
  <c r="M37" i="19"/>
  <c r="O36" i="19"/>
  <c r="N36" i="19" s="1"/>
  <c r="M36" i="19"/>
  <c r="O35" i="19"/>
  <c r="N35" i="19"/>
  <c r="M35" i="19"/>
  <c r="O34" i="19"/>
  <c r="N34" i="19" s="1"/>
  <c r="M34" i="19"/>
  <c r="O33" i="19"/>
  <c r="N33" i="19" s="1"/>
  <c r="M33" i="19"/>
  <c r="O32" i="19"/>
  <c r="N32" i="19" s="1"/>
  <c r="M32" i="19"/>
  <c r="O31" i="19"/>
  <c r="N31" i="19"/>
  <c r="M31" i="19"/>
  <c r="O30" i="19"/>
  <c r="N30" i="19" s="1"/>
  <c r="M30" i="19"/>
  <c r="O29" i="19"/>
  <c r="N29" i="19" s="1"/>
  <c r="M29" i="19"/>
  <c r="O28" i="19"/>
  <c r="N28" i="19"/>
  <c r="M28" i="19"/>
  <c r="O27" i="19"/>
  <c r="N27" i="19"/>
  <c r="M27" i="19"/>
  <c r="O26" i="19"/>
  <c r="N26" i="19" s="1"/>
  <c r="M26" i="19"/>
  <c r="O25" i="19"/>
  <c r="N25" i="19"/>
  <c r="M25" i="19"/>
  <c r="O24" i="19"/>
  <c r="N24" i="19" s="1"/>
  <c r="M24" i="19"/>
  <c r="O23" i="19"/>
  <c r="N23" i="19"/>
  <c r="M23" i="19"/>
  <c r="O22" i="19"/>
  <c r="N22" i="19" s="1"/>
  <c r="M22" i="19"/>
  <c r="O21" i="19"/>
  <c r="N21" i="19" s="1"/>
  <c r="M21" i="19"/>
  <c r="O20" i="19"/>
  <c r="N20" i="19" s="1"/>
  <c r="M20" i="19"/>
  <c r="O19" i="19"/>
  <c r="N19" i="19"/>
  <c r="M19" i="19"/>
  <c r="O18" i="19"/>
  <c r="N18" i="19" s="1"/>
  <c r="M18" i="19"/>
  <c r="O17" i="19"/>
  <c r="N17" i="19" s="1"/>
  <c r="M17" i="19"/>
  <c r="O16" i="19"/>
  <c r="N16" i="19" s="1"/>
  <c r="M16" i="19"/>
  <c r="O15" i="19"/>
  <c r="N15" i="19"/>
  <c r="M15" i="19"/>
  <c r="O14" i="19"/>
  <c r="N14" i="19" s="1"/>
  <c r="M14" i="19"/>
  <c r="O13" i="19"/>
  <c r="N13" i="19" s="1"/>
  <c r="M13" i="19"/>
  <c r="O12" i="19"/>
  <c r="N12" i="19"/>
  <c r="M12" i="19"/>
  <c r="O11" i="19"/>
  <c r="N11" i="19"/>
  <c r="N42" i="19" s="1"/>
  <c r="M11" i="19"/>
  <c r="O10" i="19"/>
  <c r="N10" i="19"/>
  <c r="M10" i="19"/>
  <c r="O9" i="19"/>
  <c r="N9" i="19" s="1"/>
  <c r="M9" i="19"/>
  <c r="O8" i="19"/>
  <c r="N8" i="19"/>
  <c r="M8" i="19"/>
  <c r="O7" i="19"/>
  <c r="N7" i="19" s="1"/>
  <c r="M7" i="19"/>
  <c r="O6" i="19"/>
  <c r="N6" i="19"/>
  <c r="M6" i="19"/>
  <c r="O5" i="19"/>
  <c r="N5" i="19" s="1"/>
  <c r="M5" i="19"/>
  <c r="M44" i="15"/>
  <c r="M42" i="15"/>
  <c r="M45" i="15" s="1"/>
  <c r="L42" i="15"/>
  <c r="L45" i="15" s="1"/>
  <c r="K42" i="15"/>
  <c r="M41" i="15"/>
  <c r="L41" i="15" s="1"/>
  <c r="K41" i="15"/>
  <c r="M40" i="15"/>
  <c r="L40" i="15" s="1"/>
  <c r="K40" i="15"/>
  <c r="M39" i="15"/>
  <c r="L39" i="15"/>
  <c r="K39" i="15"/>
  <c r="M38" i="15"/>
  <c r="L38" i="15"/>
  <c r="K38" i="15"/>
  <c r="M37" i="15"/>
  <c r="L37" i="15" s="1"/>
  <c r="K37" i="15"/>
  <c r="M36" i="15"/>
  <c r="L36" i="15"/>
  <c r="K36" i="15"/>
  <c r="M35" i="15"/>
  <c r="L35" i="15" s="1"/>
  <c r="K35" i="15"/>
  <c r="M34" i="15"/>
  <c r="L34" i="15"/>
  <c r="K34" i="15"/>
  <c r="M33" i="15"/>
  <c r="L33" i="15" s="1"/>
  <c r="K33" i="15"/>
  <c r="M32" i="15"/>
  <c r="L32" i="15" s="1"/>
  <c r="K32" i="15"/>
  <c r="M31" i="15"/>
  <c r="L31" i="15" s="1"/>
  <c r="K31" i="15"/>
  <c r="M30" i="15"/>
  <c r="L30" i="15"/>
  <c r="K30" i="15"/>
  <c r="M29" i="15"/>
  <c r="L29" i="15" s="1"/>
  <c r="K29" i="15"/>
  <c r="M28" i="15"/>
  <c r="L28" i="15" s="1"/>
  <c r="K28" i="15"/>
  <c r="M27" i="15"/>
  <c r="L27" i="15" s="1"/>
  <c r="K27" i="15"/>
  <c r="M26" i="15"/>
  <c r="L26" i="15"/>
  <c r="K26" i="15"/>
  <c r="M25" i="15"/>
  <c r="L25" i="15" s="1"/>
  <c r="K25" i="15"/>
  <c r="M24" i="15"/>
  <c r="L24" i="15" s="1"/>
  <c r="K24" i="15"/>
  <c r="M23" i="15"/>
  <c r="L23" i="15"/>
  <c r="K23" i="15"/>
  <c r="M22" i="15"/>
  <c r="L22" i="15"/>
  <c r="L46" i="15" s="1"/>
  <c r="K22" i="15"/>
  <c r="M21" i="15"/>
  <c r="L21" i="15" s="1"/>
  <c r="K21" i="15"/>
  <c r="M20" i="15"/>
  <c r="L20" i="15"/>
  <c r="K20" i="15"/>
  <c r="M19" i="15"/>
  <c r="L19" i="15"/>
  <c r="K19" i="15"/>
  <c r="M18" i="15"/>
  <c r="L18" i="15"/>
  <c r="K18" i="15"/>
  <c r="M17" i="15"/>
  <c r="L17" i="15" s="1"/>
  <c r="K17" i="15"/>
  <c r="M16" i="15"/>
  <c r="L16" i="15"/>
  <c r="K16" i="15"/>
  <c r="M15" i="15"/>
  <c r="L15" i="15"/>
  <c r="K15" i="15"/>
  <c r="M14" i="15"/>
  <c r="L14" i="15"/>
  <c r="K14" i="15"/>
  <c r="M13" i="15"/>
  <c r="L13" i="15" s="1"/>
  <c r="K13" i="15"/>
  <c r="M12" i="15"/>
  <c r="L12" i="15"/>
  <c r="L44" i="15" s="1"/>
  <c r="K12" i="15"/>
  <c r="M11" i="15"/>
  <c r="L11" i="15" s="1"/>
  <c r="K11" i="15"/>
  <c r="M10" i="15"/>
  <c r="L10" i="15"/>
  <c r="K10" i="15"/>
  <c r="M9" i="15"/>
  <c r="L9" i="15" s="1"/>
  <c r="K9" i="15"/>
  <c r="M8" i="15"/>
  <c r="L8" i="15" s="1"/>
  <c r="K8" i="15"/>
  <c r="M7" i="15"/>
  <c r="L7" i="15"/>
  <c r="K7" i="15"/>
  <c r="M6" i="15"/>
  <c r="L6" i="15"/>
  <c r="K6" i="15"/>
  <c r="M5" i="15"/>
  <c r="L5" i="15" s="1"/>
  <c r="K5" i="15"/>
  <c r="D51" i="12"/>
  <c r="C51" i="12"/>
  <c r="D44" i="12"/>
  <c r="D52" i="12" s="1"/>
  <c r="C44" i="12"/>
  <c r="H37" i="12"/>
  <c r="G37" i="12"/>
  <c r="H32" i="12"/>
  <c r="G32" i="12"/>
  <c r="F61" i="11"/>
  <c r="F60" i="11"/>
  <c r="E60" i="11"/>
  <c r="D60" i="11"/>
  <c r="D61" i="11" s="1"/>
  <c r="C60" i="11"/>
  <c r="C61" i="11" s="1"/>
  <c r="F55" i="11"/>
  <c r="E55" i="11"/>
  <c r="E61" i="11" s="1"/>
  <c r="D55" i="11"/>
  <c r="C55" i="11"/>
  <c r="O37" i="10"/>
  <c r="N37" i="10"/>
  <c r="K37" i="10"/>
  <c r="I37" i="10"/>
  <c r="F37" i="10"/>
  <c r="E37" i="10"/>
  <c r="R36" i="10"/>
  <c r="R37" i="10" s="1"/>
  <c r="Q36" i="10"/>
  <c r="Q37" i="10" s="1"/>
  <c r="P36" i="10"/>
  <c r="O36" i="10"/>
  <c r="N36" i="10"/>
  <c r="M36" i="10"/>
  <c r="M37" i="10" s="1"/>
  <c r="L36" i="10"/>
  <c r="L37" i="10" s="1"/>
  <c r="K36" i="10"/>
  <c r="J36" i="10"/>
  <c r="J37" i="10" s="1"/>
  <c r="I36" i="10"/>
  <c r="H36" i="10"/>
  <c r="H37" i="10" s="1"/>
  <c r="G36" i="10"/>
  <c r="G37" i="10" s="1"/>
  <c r="F36" i="10"/>
  <c r="E36" i="10"/>
  <c r="D36" i="10"/>
  <c r="D37" i="10" s="1"/>
  <c r="C36" i="10"/>
  <c r="C37" i="10" s="1"/>
  <c r="R31" i="10"/>
  <c r="Q31" i="10"/>
  <c r="P31" i="10"/>
  <c r="O31" i="10"/>
  <c r="N31" i="10"/>
  <c r="M31" i="10"/>
  <c r="L31" i="10"/>
  <c r="K31" i="10"/>
  <c r="J31" i="10"/>
  <c r="I31" i="10"/>
  <c r="H31" i="10"/>
  <c r="G31" i="10"/>
  <c r="F31" i="10"/>
  <c r="E31" i="10"/>
  <c r="D31" i="10"/>
  <c r="C31" i="10"/>
  <c r="M51" i="9"/>
  <c r="R50" i="9"/>
  <c r="Q50" i="9"/>
  <c r="P50" i="9"/>
  <c r="O50" i="9"/>
  <c r="N50" i="9"/>
  <c r="M50" i="9"/>
  <c r="L50" i="9"/>
  <c r="K50" i="9"/>
  <c r="J50" i="9"/>
  <c r="I50" i="9"/>
  <c r="H50" i="9"/>
  <c r="G50" i="9"/>
  <c r="F50" i="9"/>
  <c r="E50" i="9"/>
  <c r="D50" i="9"/>
  <c r="D51" i="9" s="1"/>
  <c r="C50" i="9"/>
  <c r="R43" i="9"/>
  <c r="R51" i="9" s="1"/>
  <c r="N35" i="5" s="1"/>
  <c r="Q43" i="9"/>
  <c r="Q51" i="9" s="1"/>
  <c r="P43" i="9"/>
  <c r="P51" i="9" s="1"/>
  <c r="O43" i="9"/>
  <c r="O51" i="9" s="1"/>
  <c r="N43" i="9"/>
  <c r="N51" i="9" s="1"/>
  <c r="M43" i="9"/>
  <c r="L43" i="9"/>
  <c r="L51" i="9" s="1"/>
  <c r="K43" i="9"/>
  <c r="K51" i="9" s="1"/>
  <c r="J43" i="9"/>
  <c r="J51" i="9" s="1"/>
  <c r="I43" i="9"/>
  <c r="I51" i="9" s="1"/>
  <c r="H43" i="9"/>
  <c r="H51" i="9" s="1"/>
  <c r="G43" i="9"/>
  <c r="G51" i="9" s="1"/>
  <c r="F43" i="9"/>
  <c r="F51" i="9" s="1"/>
  <c r="E43" i="9"/>
  <c r="E51" i="9" s="1"/>
  <c r="D43" i="9"/>
  <c r="C43" i="9"/>
  <c r="C51" i="9" s="1"/>
  <c r="N42" i="8"/>
  <c r="O42" i="8" s="1"/>
  <c r="N41" i="8"/>
  <c r="O41" i="8" s="1"/>
  <c r="N40" i="8"/>
  <c r="O40" i="8" s="1"/>
  <c r="N39" i="8"/>
  <c r="O39" i="8" s="1"/>
  <c r="N38" i="8"/>
  <c r="O38" i="8" s="1"/>
  <c r="N35" i="8"/>
  <c r="O35" i="8" s="1"/>
  <c r="N34" i="8"/>
  <c r="O34" i="8" s="1"/>
  <c r="N33" i="8"/>
  <c r="O33" i="8" s="1"/>
  <c r="N32" i="8"/>
  <c r="O32" i="8" s="1"/>
  <c r="N31" i="8"/>
  <c r="O31" i="8" s="1"/>
  <c r="N30" i="8"/>
  <c r="O30" i="8" s="1"/>
  <c r="M29" i="8"/>
  <c r="N29" i="8" s="1"/>
  <c r="O28" i="8"/>
  <c r="N22" i="8"/>
  <c r="N21" i="8"/>
  <c r="N20" i="8"/>
  <c r="N18" i="8"/>
  <c r="N15" i="8"/>
  <c r="N11" i="8"/>
  <c r="M9" i="8"/>
  <c r="N9" i="8" s="1"/>
  <c r="N62" i="7"/>
  <c r="N60" i="7"/>
  <c r="N59" i="7"/>
  <c r="N58" i="7"/>
  <c r="N57" i="7"/>
  <c r="N55" i="7"/>
  <c r="N53" i="7"/>
  <c r="N52" i="7"/>
  <c r="N51" i="7"/>
  <c r="N50" i="7"/>
  <c r="M49" i="7"/>
  <c r="N49" i="7" s="1"/>
  <c r="O48" i="7"/>
  <c r="N42" i="7"/>
  <c r="N41" i="7"/>
  <c r="N38" i="7"/>
  <c r="N36" i="7"/>
  <c r="N35" i="7"/>
  <c r="N34" i="7"/>
  <c r="N31" i="7"/>
  <c r="M29" i="7"/>
  <c r="N29" i="7" s="1"/>
  <c r="O28" i="7"/>
  <c r="N22" i="7"/>
  <c r="N21" i="7"/>
  <c r="N19" i="7"/>
  <c r="N17" i="7"/>
  <c r="N16" i="7"/>
  <c r="N15" i="7"/>
  <c r="N14" i="7"/>
  <c r="N12" i="7"/>
  <c r="N11" i="7"/>
  <c r="N10" i="7"/>
  <c r="M9" i="7"/>
  <c r="N9" i="7" s="1"/>
  <c r="N58" i="6"/>
  <c r="N57" i="6"/>
  <c r="N55" i="6"/>
  <c r="N54" i="6"/>
  <c r="N53" i="6"/>
  <c r="N52" i="6"/>
  <c r="N51" i="6"/>
  <c r="N48" i="6"/>
  <c r="N47" i="6"/>
  <c r="N46" i="6"/>
  <c r="N45" i="6"/>
  <c r="N42" i="6"/>
  <c r="N38" i="6"/>
  <c r="N37" i="6"/>
  <c r="N36" i="6"/>
  <c r="N35" i="6"/>
  <c r="N33" i="6"/>
  <c r="N32" i="6"/>
  <c r="N28" i="6"/>
  <c r="N27" i="6"/>
  <c r="N26" i="6"/>
  <c r="N24" i="6"/>
  <c r="N22" i="6"/>
  <c r="M19" i="6"/>
  <c r="N19" i="6" s="1"/>
  <c r="O18" i="6"/>
  <c r="M8" i="6"/>
  <c r="N8" i="6" s="1"/>
  <c r="N38" i="5"/>
  <c r="O38" i="5" s="1"/>
  <c r="N37" i="5"/>
  <c r="N33" i="5"/>
  <c r="M27" i="5"/>
  <c r="N27" i="5" s="1"/>
  <c r="L21" i="5"/>
  <c r="N16" i="5"/>
  <c r="N12" i="5"/>
  <c r="L12" i="5"/>
  <c r="K12" i="5"/>
  <c r="J12" i="5"/>
  <c r="I12" i="5"/>
  <c r="H12" i="5"/>
  <c r="K10" i="5"/>
  <c r="K21" i="5" s="1"/>
  <c r="J10" i="5"/>
  <c r="J21" i="5" s="1"/>
  <c r="I10" i="5"/>
  <c r="I21" i="5" s="1"/>
  <c r="H10" i="5"/>
  <c r="H21" i="5" s="1"/>
  <c r="M8" i="5"/>
  <c r="N8" i="5" s="1"/>
  <c r="M48" i="1"/>
  <c r="K48" i="1"/>
  <c r="J48" i="1"/>
  <c r="E48" i="1"/>
  <c r="C48" i="1"/>
  <c r="Q47" i="1"/>
  <c r="P47" i="1"/>
  <c r="O47" i="1"/>
  <c r="N47" i="1"/>
  <c r="M47" i="1"/>
  <c r="L47" i="1"/>
  <c r="K47" i="1"/>
  <c r="J47" i="1"/>
  <c r="I47" i="1"/>
  <c r="H47" i="1"/>
  <c r="G47" i="1"/>
  <c r="F47" i="1"/>
  <c r="E47" i="1"/>
  <c r="D47" i="1"/>
  <c r="C47" i="1"/>
  <c r="Q42" i="1"/>
  <c r="Q48" i="1" s="1"/>
  <c r="P42" i="1"/>
  <c r="P48" i="1" s="1"/>
  <c r="O42" i="1"/>
  <c r="O48" i="1" s="1"/>
  <c r="N42" i="1"/>
  <c r="N48" i="1" s="1"/>
  <c r="M42" i="1"/>
  <c r="L42" i="1"/>
  <c r="L48" i="1" s="1"/>
  <c r="K42" i="1"/>
  <c r="J42" i="1"/>
  <c r="I42" i="1"/>
  <c r="I48" i="1" s="1"/>
  <c r="H42" i="1"/>
  <c r="H48" i="1" s="1"/>
  <c r="G42" i="1"/>
  <c r="G48" i="1" s="1"/>
  <c r="F42" i="1"/>
  <c r="F48" i="1" s="1"/>
  <c r="E42" i="1"/>
  <c r="D42" i="1"/>
  <c r="D48" i="1" s="1"/>
  <c r="C42" i="1"/>
  <c r="G38" i="12" l="1"/>
  <c r="H38" i="12"/>
  <c r="C52" i="12"/>
  <c r="N36" i="8"/>
  <c r="O36" i="8" s="1"/>
  <c r="N37" i="8"/>
  <c r="O37" i="8" s="1"/>
  <c r="J50" i="60"/>
  <c r="D50" i="60"/>
  <c r="L50" i="60"/>
  <c r="D57" i="56"/>
  <c r="N43" i="8"/>
  <c r="O43" i="8" s="1"/>
  <c r="M50" i="60"/>
  <c r="N50" i="60"/>
  <c r="H50" i="60"/>
  <c r="P50" i="60"/>
  <c r="E50" i="60"/>
  <c r="C50" i="60"/>
  <c r="K50" i="60"/>
  <c r="F50" i="60"/>
  <c r="I50" i="60"/>
  <c r="P50" i="39"/>
  <c r="H50" i="39"/>
  <c r="Q50" i="39"/>
  <c r="I50" i="39"/>
  <c r="D50" i="39"/>
  <c r="J50" i="39"/>
  <c r="G50" i="39"/>
  <c r="E50" i="39"/>
  <c r="F37" i="34"/>
  <c r="E37" i="34"/>
  <c r="N18" i="5"/>
  <c r="N19" i="5"/>
  <c r="N30" i="5"/>
  <c r="E43" i="60"/>
  <c r="M43" i="60"/>
  <c r="N43" i="7"/>
  <c r="L43" i="60"/>
  <c r="I43" i="60"/>
  <c r="Q43" i="60"/>
  <c r="C43" i="60"/>
  <c r="K43" i="60"/>
  <c r="J43" i="60"/>
  <c r="E31" i="33"/>
  <c r="N29" i="5" s="1"/>
  <c r="J31" i="29"/>
  <c r="L16" i="21"/>
  <c r="N29" i="6"/>
  <c r="N49" i="6"/>
  <c r="N39" i="6"/>
  <c r="L18" i="21"/>
  <c r="L28" i="21"/>
  <c r="L12" i="21"/>
  <c r="L26" i="21"/>
  <c r="L10" i="21"/>
  <c r="L22" i="21"/>
  <c r="L6" i="21"/>
  <c r="N28" i="5"/>
  <c r="L20" i="21"/>
  <c r="L30" i="21"/>
  <c r="L14" i="21"/>
  <c r="L24" i="21"/>
  <c r="L8" i="21"/>
  <c r="L33" i="21"/>
  <c r="L36" i="21" s="1"/>
  <c r="N34" i="5"/>
  <c r="N6" i="33"/>
  <c r="N31" i="33" s="1"/>
  <c r="N31" i="29"/>
  <c r="N23" i="7"/>
  <c r="N19" i="8"/>
  <c r="M46" i="15"/>
  <c r="N36" i="5" s="1"/>
  <c r="O36" i="5" s="1"/>
  <c r="L19" i="21"/>
  <c r="K36" i="21"/>
  <c r="L35" i="21" s="1"/>
  <c r="H36" i="29"/>
  <c r="H33" i="33"/>
  <c r="H36" i="33" s="1"/>
  <c r="R35" i="35"/>
  <c r="R27" i="35"/>
  <c r="R19" i="35"/>
  <c r="R11" i="35"/>
  <c r="R39" i="35"/>
  <c r="R31" i="35"/>
  <c r="R23" i="35"/>
  <c r="R15" i="35"/>
  <c r="R7" i="35"/>
  <c r="R38" i="35"/>
  <c r="R30" i="35"/>
  <c r="R22" i="35"/>
  <c r="R14" i="35"/>
  <c r="R6" i="35"/>
  <c r="R36" i="35"/>
  <c r="R24" i="35"/>
  <c r="R10" i="35"/>
  <c r="R34" i="35"/>
  <c r="R21" i="35"/>
  <c r="R9" i="35"/>
  <c r="R33" i="35"/>
  <c r="R20" i="35"/>
  <c r="R8" i="35"/>
  <c r="R32" i="35"/>
  <c r="R18" i="35"/>
  <c r="R43" i="35"/>
  <c r="R42" i="35"/>
  <c r="R29" i="35"/>
  <c r="R17" i="35"/>
  <c r="R40" i="35"/>
  <c r="R26" i="35"/>
  <c r="R13" i="35"/>
  <c r="R37" i="35"/>
  <c r="R25" i="35"/>
  <c r="R12" i="35"/>
  <c r="N40" i="19"/>
  <c r="N43" i="19" s="1"/>
  <c r="L9" i="21"/>
  <c r="L25" i="21"/>
  <c r="M31" i="33"/>
  <c r="O31" i="29"/>
  <c r="I33" i="33"/>
  <c r="I36" i="33" s="1"/>
  <c r="I36" i="29"/>
  <c r="Q33" i="33"/>
  <c r="Q36" i="33" s="1"/>
  <c r="Q36" i="29"/>
  <c r="J36" i="29"/>
  <c r="D36" i="29"/>
  <c r="R41" i="35"/>
  <c r="D41" i="37"/>
  <c r="L41" i="37"/>
  <c r="L47" i="37" s="1"/>
  <c r="M41" i="37"/>
  <c r="H47" i="37"/>
  <c r="F6" i="33"/>
  <c r="F31" i="33" s="1"/>
  <c r="F31" i="29"/>
  <c r="L15" i="21"/>
  <c r="L21" i="21"/>
  <c r="G31" i="33"/>
  <c r="K36" i="29"/>
  <c r="J31" i="33"/>
  <c r="P33" i="33"/>
  <c r="P36" i="33" s="1"/>
  <c r="C47" i="37"/>
  <c r="N12" i="8"/>
  <c r="L11" i="21"/>
  <c r="L27" i="21"/>
  <c r="H31" i="33"/>
  <c r="P31" i="33"/>
  <c r="D36" i="33"/>
  <c r="L36" i="29"/>
  <c r="O41" i="37"/>
  <c r="O47" i="37" s="1"/>
  <c r="N59" i="6"/>
  <c r="I31" i="33"/>
  <c r="O31" i="33"/>
  <c r="L17" i="21"/>
  <c r="L34" i="21"/>
  <c r="I31" i="29"/>
  <c r="Q31" i="29"/>
  <c r="M36" i="29"/>
  <c r="Q6" i="33"/>
  <c r="Q31" i="33" s="1"/>
  <c r="N14" i="6" s="1"/>
  <c r="J34" i="33"/>
  <c r="H41" i="37"/>
  <c r="P41" i="37"/>
  <c r="P47" i="37" s="1"/>
  <c r="P31" i="29"/>
  <c r="N63" i="7"/>
  <c r="P37" i="10"/>
  <c r="G31" i="29"/>
  <c r="D47" i="37"/>
  <c r="L36" i="22"/>
  <c r="J36" i="33"/>
  <c r="L7" i="21"/>
  <c r="L23" i="21"/>
  <c r="L13" i="21"/>
  <c r="L29" i="21"/>
  <c r="K31" i="23"/>
  <c r="C31" i="29"/>
  <c r="K31" i="29"/>
  <c r="D31" i="29"/>
  <c r="L31" i="29"/>
  <c r="H31" i="29"/>
  <c r="D37" i="34"/>
  <c r="R16" i="35"/>
  <c r="E31" i="29"/>
  <c r="M31" i="29"/>
  <c r="E26" i="62"/>
  <c r="G36" i="33"/>
  <c r="O36" i="33"/>
  <c r="L36" i="33"/>
  <c r="E33" i="62"/>
  <c r="L27" i="65"/>
  <c r="M22" i="65" s="1"/>
  <c r="M13" i="65"/>
  <c r="M7" i="65"/>
  <c r="J41" i="37"/>
  <c r="J47" i="37" s="1"/>
  <c r="E37" i="62"/>
  <c r="E29" i="62"/>
  <c r="E21" i="62"/>
  <c r="E13" i="62"/>
  <c r="E6" i="62"/>
  <c r="E36" i="62"/>
  <c r="E28" i="62"/>
  <c r="E20" i="62"/>
  <c r="E12" i="62"/>
  <c r="E5" i="62"/>
  <c r="E35" i="62"/>
  <c r="E27" i="62"/>
  <c r="E19" i="62"/>
  <c r="E11" i="62"/>
  <c r="E40" i="62"/>
  <c r="E32" i="62"/>
  <c r="E24" i="62"/>
  <c r="E16" i="62"/>
  <c r="E8" i="62"/>
  <c r="E39" i="62"/>
  <c r="E31" i="62"/>
  <c r="E23" i="62"/>
  <c r="E15" i="62"/>
  <c r="E7" i="62"/>
  <c r="E38" i="62"/>
  <c r="E30" i="62"/>
  <c r="E22" i="62"/>
  <c r="E14" i="62"/>
  <c r="M17" i="65"/>
  <c r="F27" i="65"/>
  <c r="E36" i="29"/>
  <c r="C6" i="33"/>
  <c r="C31" i="33" s="1"/>
  <c r="K6" i="33"/>
  <c r="K31" i="33" s="1"/>
  <c r="E46" i="37"/>
  <c r="E47" i="37" s="1"/>
  <c r="M46" i="37"/>
  <c r="K47" i="37"/>
  <c r="E10" i="62"/>
  <c r="E41" i="62"/>
  <c r="M11" i="65"/>
  <c r="D7" i="33"/>
  <c r="D31" i="33" s="1"/>
  <c r="N9" i="6" s="1"/>
  <c r="L7" i="33"/>
  <c r="L31" i="33" s="1"/>
  <c r="F46" i="37"/>
  <c r="N46" i="37"/>
  <c r="F43" i="60"/>
  <c r="N43" i="60"/>
  <c r="O50" i="60"/>
  <c r="E17" i="62"/>
  <c r="M5" i="65"/>
  <c r="M21" i="65"/>
  <c r="G36" i="29"/>
  <c r="O36" i="29"/>
  <c r="G37" i="34"/>
  <c r="E18" i="62"/>
  <c r="M15" i="65"/>
  <c r="F25" i="65"/>
  <c r="F41" i="37"/>
  <c r="N41" i="37"/>
  <c r="E25" i="62"/>
  <c r="M9" i="65"/>
  <c r="N11" i="6" l="1"/>
  <c r="N31" i="5"/>
  <c r="N13" i="6"/>
  <c r="N47" i="37"/>
  <c r="M47" i="37"/>
  <c r="N13" i="5"/>
  <c r="L31" i="21"/>
  <c r="F47" i="37"/>
  <c r="N10" i="6"/>
  <c r="M19" i="65"/>
  <c r="M16" i="65"/>
  <c r="N32" i="5"/>
  <c r="N12" i="6"/>
  <c r="M25" i="65"/>
  <c r="M23" i="65"/>
  <c r="F21" i="65"/>
  <c r="F19" i="65"/>
  <c r="F17" i="65"/>
  <c r="F15" i="65"/>
  <c r="F13" i="65"/>
  <c r="F11" i="65"/>
  <c r="F9" i="65"/>
  <c r="F7" i="65"/>
  <c r="F5" i="65"/>
  <c r="F22" i="65"/>
  <c r="F20" i="65"/>
  <c r="F18" i="65"/>
  <c r="F16" i="65"/>
  <c r="F14" i="65"/>
  <c r="F12" i="65"/>
  <c r="F10" i="65"/>
  <c r="F8" i="65"/>
  <c r="F6" i="65"/>
  <c r="F4" i="65"/>
  <c r="M27" i="65"/>
  <c r="F26" i="65"/>
  <c r="F24" i="65"/>
  <c r="M12" i="65"/>
  <c r="M24" i="65"/>
  <c r="M20" i="65"/>
  <c r="M4" i="65"/>
  <c r="M26" i="65"/>
  <c r="M10" i="65"/>
  <c r="M6" i="65"/>
  <c r="M8" i="65"/>
  <c r="M18" i="65"/>
  <c r="M14" i="65"/>
</calcChain>
</file>

<file path=xl/sharedStrings.xml><?xml version="1.0" encoding="utf-8"?>
<sst xmlns="http://schemas.openxmlformats.org/spreadsheetml/2006/main" count="5833" uniqueCount="1643">
  <si>
    <t>APPENDIX 1: SUMMARY OF PROFIT &amp; LOSS ACCOUNTS UNDER GENERAL INSURANCE BUSINESS FOR THE YEAR ENDED 31.12.2014</t>
  </si>
  <si>
    <t>Company</t>
  </si>
  <si>
    <t xml:space="preserve">Profit Transferred from Revenue </t>
  </si>
  <si>
    <t>Investment Income</t>
  </si>
  <si>
    <t>Other Income</t>
  </si>
  <si>
    <t>Total Income</t>
  </si>
  <si>
    <t>Loss Transferred From Revenue</t>
  </si>
  <si>
    <t>Management Expenses</t>
  </si>
  <si>
    <t>Total Outgo</t>
  </si>
  <si>
    <t>Profit / (Loss) Before Taxation</t>
  </si>
  <si>
    <t>Provision for Taxation</t>
  </si>
  <si>
    <t>Profit/(Loss) After Taxation</t>
  </si>
  <si>
    <t>Unappropriated Profit/(Loss) BF</t>
  </si>
  <si>
    <t>Transfer To Reserves</t>
  </si>
  <si>
    <t>Other Appropriations</t>
  </si>
  <si>
    <t>Dividend</t>
  </si>
  <si>
    <t>Unappropriated Profit /(Loss) CF</t>
  </si>
  <si>
    <t>INSURERS</t>
  </si>
  <si>
    <t>AAR INSURANCE KENYA</t>
  </si>
  <si>
    <t xml:space="preserve">AFRICAN MERCHANT ASSURANCE </t>
  </si>
  <si>
    <t>AIG INSURANCE COMPANY</t>
  </si>
  <si>
    <t>ALLIANZ INSURANCE COMPANY</t>
  </si>
  <si>
    <t>APA INSURANCE COMPANY</t>
  </si>
  <si>
    <t xml:space="preserve">BRITISH AMERICAN INSURANCE </t>
  </si>
  <si>
    <t xml:space="preserve">CANNON ASSURANCE COMPANY </t>
  </si>
  <si>
    <t>CIC GENERAL INSURANCE COMPANY</t>
  </si>
  <si>
    <t>CORPORATE INSURANCE COMPANY</t>
  </si>
  <si>
    <t>DIRECTLINE ASSURANCE COMPANY</t>
  </si>
  <si>
    <t xml:space="preserve">FIDELITY SHIELD INSURANCE  </t>
  </si>
  <si>
    <t>FIRST ASSURANCE COMPANY</t>
  </si>
  <si>
    <t>GA INSURANCE COMPANY</t>
  </si>
  <si>
    <t>GATEWAY INSURANCE COMPANY</t>
  </si>
  <si>
    <t xml:space="preserve">GEMINIA INSURANCE COMPANY </t>
  </si>
  <si>
    <t>HERITAGE INSURANCE COMPANY</t>
  </si>
  <si>
    <t>ICEA LION GENERAL INSURANCE</t>
  </si>
  <si>
    <t xml:space="preserve">INTRA-AFRICA ASSURANCE </t>
  </si>
  <si>
    <t xml:space="preserve">INVESCO ASSURANCE COMPANY </t>
  </si>
  <si>
    <t>JUBILEE INSURANCE COMPANY</t>
  </si>
  <si>
    <t xml:space="preserve">KENINDIA ASSURANCE COMPANY </t>
  </si>
  <si>
    <t>KENYA ORIENT INSURANCE</t>
  </si>
  <si>
    <t>MADISON INSURANCE COMPANY</t>
  </si>
  <si>
    <t>MAYFAIR INSURANCE COMPANY</t>
  </si>
  <si>
    <t xml:space="preserve">OCCIDENTAL INSURANCE COMPANY </t>
  </si>
  <si>
    <t xml:space="preserve">PACIS INSURANCE COMPANY </t>
  </si>
  <si>
    <t xml:space="preserve">PHOENIX OF EAST AFRICA </t>
  </si>
  <si>
    <t xml:space="preserve">REAL INSURANCE COMPANY </t>
  </si>
  <si>
    <t xml:space="preserve">RESOLUTION HEALTH INSURANCE </t>
  </si>
  <si>
    <t>SAHAM ASSURANCE</t>
  </si>
  <si>
    <t>TAKAFUL INSURANCE OF AFRICA</t>
  </si>
  <si>
    <t>TAUSI ASSURANCE COMPANY</t>
  </si>
  <si>
    <t xml:space="preserve">THE KENYAN ALLIANCE INSURANCE </t>
  </si>
  <si>
    <t xml:space="preserve">THE MONARCH INSURANCE </t>
  </si>
  <si>
    <t xml:space="preserve">TRIDENT INSURANCE COMPANY </t>
  </si>
  <si>
    <t>UAP INSURANCE COMPANY</t>
  </si>
  <si>
    <t>XPLICO INSURANCE COMPANY</t>
  </si>
  <si>
    <t>TOTAL</t>
  </si>
  <si>
    <t>REINSURERS</t>
  </si>
  <si>
    <t>CONTINENTAL REINSURANCE</t>
  </si>
  <si>
    <t xml:space="preserve">EAST AFRICA REINSURANCE </t>
  </si>
  <si>
    <t>KENYA REINSURANCE CORPORATION</t>
  </si>
  <si>
    <t>GRAND TOTAL</t>
  </si>
  <si>
    <t>Amounts in Thousand Shillings</t>
  </si>
  <si>
    <t>INSURANCE REGULATORY AUTHORITY</t>
  </si>
  <si>
    <t>Quarterly</t>
  </si>
  <si>
    <t>Annual</t>
  </si>
  <si>
    <t>TYPE OF INDUSTRY STATISTICS</t>
  </si>
  <si>
    <t>ANNUAL AUDITED</t>
  </si>
  <si>
    <t>FOR THE YEAR</t>
  </si>
  <si>
    <t>PERIOD ENDED</t>
  </si>
  <si>
    <t>PREPARED BY</t>
  </si>
  <si>
    <t>AUGUST, 2024</t>
  </si>
  <si>
    <t>RELIANCE AND LIMITATIONS</t>
  </si>
  <si>
    <t xml:space="preserve">2023 DATA </t>
  </si>
  <si>
    <t>TABLE of CONTENTS</t>
  </si>
  <si>
    <t>Link</t>
  </si>
  <si>
    <t>Description</t>
  </si>
  <si>
    <t>Trends 1</t>
  </si>
  <si>
    <t>Economy and Insurance Industry Trends</t>
  </si>
  <si>
    <t>Trends 2</t>
  </si>
  <si>
    <t>Trends in Long-Term Insurance Business</t>
  </si>
  <si>
    <t>Trends 3</t>
  </si>
  <si>
    <t>Trends in General Insurance Business</t>
  </si>
  <si>
    <t>Trends 4</t>
  </si>
  <si>
    <t>Trends in Re-Insurance Business</t>
  </si>
  <si>
    <t>APPENDIX 1</t>
  </si>
  <si>
    <t>Summary of Profit &amp; Loss Accounts under General Insurance Business for the Year Ended 31.12.2023</t>
  </si>
  <si>
    <t>APPENDIX 2</t>
  </si>
  <si>
    <t>Summary of Profit &amp; Loss Accounts Long-Term  Insurance Business for the Year Ended 31.12.2023</t>
  </si>
  <si>
    <t>APPENDIX 3</t>
  </si>
  <si>
    <t>Summary of Net Commissions And Management Expenses for the Year Ended 31.12.2023</t>
  </si>
  <si>
    <t>APPENDIX 4 I</t>
  </si>
  <si>
    <t>Summary of Long Term Insurance Business Balance Sheets as at 31.12.2023</t>
  </si>
  <si>
    <t>APPENDIX 4 II</t>
  </si>
  <si>
    <t>APPENDIX 4 III</t>
  </si>
  <si>
    <t>APPENDIX 5 I</t>
  </si>
  <si>
    <t>Summary of General Insurance Business Balance Sheets as at 31.12.2023</t>
  </si>
  <si>
    <t>APPENDIX 5 II</t>
  </si>
  <si>
    <t>APPENDIX 5 III</t>
  </si>
  <si>
    <t>APPENDIX 5 IV</t>
  </si>
  <si>
    <t>APPENDIX 6</t>
  </si>
  <si>
    <t>Summary of Long Term Business Gross  Direct Premiums  for the Year Ended 31.12.2023</t>
  </si>
  <si>
    <t>APPENDIX 7</t>
  </si>
  <si>
    <t>Summary of Long Term Business Inward Reinsurance Premiums for the Year Ended 31.12.2023</t>
  </si>
  <si>
    <t>APPENDIX 8</t>
  </si>
  <si>
    <t>Summary of Long Term Business Outward Reinsurance Premiums for the Year Ended 31.12.2023</t>
  </si>
  <si>
    <t>APPENDIX 9</t>
  </si>
  <si>
    <t>Summary of Life assurances Business Revenue Accounts for the Year Ended 31.12.2023</t>
  </si>
  <si>
    <t>APPENDIX 10</t>
  </si>
  <si>
    <t>Summary of Annuities Business Revenue Accounts for the Year Ended 31.12.2023</t>
  </si>
  <si>
    <t>APPENDIX 11</t>
  </si>
  <si>
    <t>Summary of Group Life Business Revenue Accounts for the Year Ended 31.12.2023</t>
  </si>
  <si>
    <t>APPENDIX 12</t>
  </si>
  <si>
    <t>Summary of Personal Pensions Business Revenue Accounts for the Year Ended 31.12.2023</t>
  </si>
  <si>
    <t>APPENDIX 13</t>
  </si>
  <si>
    <t>Summary of Deposit Administration Business Revenue Accounts for the Year Ended 31.12.2023</t>
  </si>
  <si>
    <t>APPENDIX 14</t>
  </si>
  <si>
    <t>Summary of Group Credit Business Revenue Accounts for the Year Ended 31.12.2023</t>
  </si>
  <si>
    <t>APPENDIX 15</t>
  </si>
  <si>
    <t>Summary of Permanent Health Business Revenue Accounts for the Year Ended 31.12.2023</t>
  </si>
  <si>
    <t>APPENDIX 16</t>
  </si>
  <si>
    <t>Summary of Investments Business Revenue Accounts for the Year Ended 31.12.2023</t>
  </si>
  <si>
    <t>APPENDIX 17</t>
  </si>
  <si>
    <t>Summary of Long Term Business Combined Revenue Accounts for the Year Ended 31.12.2023</t>
  </si>
  <si>
    <t>APPENDIX 18</t>
  </si>
  <si>
    <t>Summary of Long Term Insurance Business Actuarial Valuations as at 31.12.2023</t>
  </si>
  <si>
    <t>APPENDIX 19</t>
  </si>
  <si>
    <t>Summary of Gross Direct Premiums under General Insurance Business for the Year Ended 31.12.2023</t>
  </si>
  <si>
    <t>APPENDIX 20</t>
  </si>
  <si>
    <t>Summary of Inward Reinsurance Premiums under General Insurance Business for the Year Ended 31.12.2023</t>
  </si>
  <si>
    <t>APPENDIX 21</t>
  </si>
  <si>
    <t>Summary of Gross Premium Incomes under General Insurance Business for the Year Ended 31.12.2023</t>
  </si>
  <si>
    <t>APPENDIX 22</t>
  </si>
  <si>
    <t>Summary of Outward Reinsurance Premiums under General Insurance Business for the Year Ended 31.12.2023</t>
  </si>
  <si>
    <t>APPENDIX 23</t>
  </si>
  <si>
    <t>Summary of Aviation Business Revenue Accounts for the Year Ended 31.12.2023</t>
  </si>
  <si>
    <t>APPENDIX 24</t>
  </si>
  <si>
    <t>Summary of Engineering Business Revenue Accounts for the Year Ended 31.12.2023</t>
  </si>
  <si>
    <t>APPENDIX 25</t>
  </si>
  <si>
    <t>Summary of Fire Domestic Business Revenue Accounts for the Year Ended 31.12.2023</t>
  </si>
  <si>
    <t>APPENDIX 26</t>
  </si>
  <si>
    <t>Summary of Fire Industrial Business Revenue Accounts for the Year Ended 31.12.2023</t>
  </si>
  <si>
    <t>APPENDIX 27</t>
  </si>
  <si>
    <t>Summary of Liability Business Revenue Accounts for the Year Ended 31.12.2023</t>
  </si>
  <si>
    <t>APPENDIX 28</t>
  </si>
  <si>
    <t>Summary of Marine Business Revenue Accounts for the Year Ended 31.12.2023</t>
  </si>
  <si>
    <t>APPENDIX 29</t>
  </si>
  <si>
    <t>Summary of Motor Private Business Revenue Accounts for the Year Ended 31.12.2023</t>
  </si>
  <si>
    <t>APPENDIX 30</t>
  </si>
  <si>
    <t xml:space="preserve"> Summary of Motor Commercial Business Revenue Accounts for the Year Ended 31.12.2023</t>
  </si>
  <si>
    <t>APPENDIX 31</t>
  </si>
  <si>
    <t>Summary of Motor Psv Business Revenue Accounts for the Year Ended 31.12.2023</t>
  </si>
  <si>
    <t>APPENDIX 32</t>
  </si>
  <si>
    <t>Summary of Personal Accident Business Revenue Accounts for the Year Ended 31.12.2023</t>
  </si>
  <si>
    <t>APPENDIX 33</t>
  </si>
  <si>
    <t>Summary of Theft Business Revenue Accounts for the Year Ended 31.12.2023</t>
  </si>
  <si>
    <t>APPENDIX 34</t>
  </si>
  <si>
    <t>Summary of Workmen'S Compensation Business Revenue Accounts for the Year Ended 31.12.2023</t>
  </si>
  <si>
    <t>APPENDIX 35</t>
  </si>
  <si>
    <t>Summary of Medical Insurance Business Revenue Accounts for the Year Ended 31.12.2023</t>
  </si>
  <si>
    <t>APPENDIX 36</t>
  </si>
  <si>
    <t>Summary of Miscellaneous Business Revenue Accounts for the Year Ended 31.12.2023</t>
  </si>
  <si>
    <t>APPENDIX 37</t>
  </si>
  <si>
    <t>Summary of General Business Combined Revenue Accounts for the Year Ended 31.12.2023</t>
  </si>
  <si>
    <t>APPENDIX 38</t>
  </si>
  <si>
    <t>Summary of Net Earned Premiums under General Insurance Business for the Year Ended 31.12.2023</t>
  </si>
  <si>
    <t>APPENDIX 39</t>
  </si>
  <si>
    <t>Summary of Net Paid Claims under General Insurance Business for the Year Ended 31.12.2023</t>
  </si>
  <si>
    <t>APPENDIX 40</t>
  </si>
  <si>
    <t>Summary of Net Incurred Claims under General Insurance Business for the Year Ended 31.12.2023</t>
  </si>
  <si>
    <t>APPENDIX 41</t>
  </si>
  <si>
    <t>Summary of Incurred Claims Ratios under General Insurance Business for the Year Ended 31.12.2023</t>
  </si>
  <si>
    <t>APPENDIX 42</t>
  </si>
  <si>
    <t>Summary of Underwriting Profits under General Insurance Business for the Year Ended 31.12.2023</t>
  </si>
  <si>
    <t>APPENDIX 43</t>
  </si>
  <si>
    <t>Summary of Business in Force For General Insurers as at 31.12.2023</t>
  </si>
  <si>
    <t>APPENDIX 44</t>
  </si>
  <si>
    <t>Summary of Business in Force for Long term Insurers as at 31.12.2023</t>
  </si>
  <si>
    <t>APPENDIX 45</t>
  </si>
  <si>
    <t>Summary of Claim Numbers under Motor Classes Business for the Year Ended 31.12.2023</t>
  </si>
  <si>
    <t>APPENDIX 46</t>
  </si>
  <si>
    <t>Summary of Claim Amounts Under Motor Classes Business for the Year Ended 31.12.2023</t>
  </si>
  <si>
    <t>Directory of Regulated Insurance and Reinsurance Companies in Kenya</t>
  </si>
  <si>
    <t>Directory of Insurance Groups in Kenya</t>
  </si>
  <si>
    <t>Directory of Other Insurance Industry Players in Kenya</t>
  </si>
  <si>
    <t>Table 1: Economy and Insurance Industry Trends</t>
  </si>
  <si>
    <t>a) Economy and Insurance Indicators</t>
  </si>
  <si>
    <t>Years</t>
  </si>
  <si>
    <t>Gross Direct Premium (KES Billion)</t>
  </si>
  <si>
    <t>Gross Direct Premium Growth Rate (%)</t>
  </si>
  <si>
    <t>GDP (Market Prices) KES Billion*</t>
  </si>
  <si>
    <t>GDP (%) growth rate (at market prices)</t>
  </si>
  <si>
    <t>Insurance Penetration ratio (%) (at current prices)</t>
  </si>
  <si>
    <t>Population (Million)*</t>
  </si>
  <si>
    <t>Insurance Density (KES)</t>
  </si>
  <si>
    <t>Lives Covered (Million)</t>
  </si>
  <si>
    <t>Policies (Million)</t>
  </si>
  <si>
    <t>Insurance cover (Lives/population) %</t>
  </si>
  <si>
    <t>Insurance Cover (policies/population) %</t>
  </si>
  <si>
    <t>Rate of Inflation (%)*</t>
  </si>
  <si>
    <t>Real Gross Direct Premium growth (%)</t>
  </si>
  <si>
    <t xml:space="preserve">b) Trend in some key insurance indicators </t>
  </si>
  <si>
    <t>Item</t>
  </si>
  <si>
    <t>Annual Change 2023/2022 %</t>
  </si>
  <si>
    <t>Gross Premium Income</t>
  </si>
  <si>
    <t>Net Premium Written</t>
  </si>
  <si>
    <t>Claims Incurred (general business)</t>
  </si>
  <si>
    <t>Net commissions</t>
  </si>
  <si>
    <t>Expenses of Management</t>
  </si>
  <si>
    <t>Underwriting Results (general business)</t>
  </si>
  <si>
    <t>Investment Income(P&amp;L)</t>
  </si>
  <si>
    <t>Operating profit/loss after taxation</t>
  </si>
  <si>
    <t>Investments</t>
  </si>
  <si>
    <t>Assets</t>
  </si>
  <si>
    <t>Shareholder’s Funds</t>
  </si>
  <si>
    <t>Amounts in Thousands</t>
  </si>
  <si>
    <t>Table 2: Trends in Long-Term Insurance Business</t>
  </si>
  <si>
    <t>a) Summary of long term insurance business performance</t>
  </si>
  <si>
    <t>Indicators</t>
  </si>
  <si>
    <t>Gross Direct Premium</t>
  </si>
  <si>
    <t>Outward Reinsurance</t>
  </si>
  <si>
    <t>Net Premiums</t>
  </si>
  <si>
    <t>Management expenses</t>
  </si>
  <si>
    <t>Net Commissions</t>
  </si>
  <si>
    <t>Life Fund C/F</t>
  </si>
  <si>
    <t>b) Summary of long term insurance business performance per class</t>
  </si>
  <si>
    <t>Life Assurances</t>
  </si>
  <si>
    <t>Annuities</t>
  </si>
  <si>
    <t>Personal Pensions</t>
  </si>
  <si>
    <t>Deposit Administration</t>
  </si>
  <si>
    <t>Group Life</t>
  </si>
  <si>
    <t>Group Credit</t>
  </si>
  <si>
    <t xml:space="preserve">Permanent Health </t>
  </si>
  <si>
    <t xml:space="preserve">                          -  </t>
  </si>
  <si>
    <t>Total</t>
  </si>
  <si>
    <t>Amounts in '000' KES</t>
  </si>
  <si>
    <t>Table 3: Trends in General Insurance Business</t>
  </si>
  <si>
    <t>a) Classwise GDP under general insurance business</t>
  </si>
  <si>
    <t>Class of business</t>
  </si>
  <si>
    <t>Aviation</t>
  </si>
  <si>
    <t>Engineering</t>
  </si>
  <si>
    <t>Fire Domestic</t>
  </si>
  <si>
    <t>Fire industrial</t>
  </si>
  <si>
    <t>Liability</t>
  </si>
  <si>
    <t>Marine</t>
  </si>
  <si>
    <t>Motor Private</t>
  </si>
  <si>
    <t>Motor Commercial</t>
  </si>
  <si>
    <t>Personal Accident</t>
  </si>
  <si>
    <t>Theft</t>
  </si>
  <si>
    <t>Workmen's Compensation</t>
  </si>
  <si>
    <t>Medical</t>
  </si>
  <si>
    <t>Miscellaneous</t>
  </si>
  <si>
    <t xml:space="preserve">Total </t>
  </si>
  <si>
    <t>b) Incurred claims under general insurance business</t>
  </si>
  <si>
    <t>c)  Classwise underwriting results- General</t>
  </si>
  <si>
    <t>Table 4: Trends in Re-Insurance Business</t>
  </si>
  <si>
    <t>a) Performance for long term reinsurers</t>
  </si>
  <si>
    <t>Inward reinsurance premium</t>
  </si>
  <si>
    <t>outward reinsurance premium</t>
  </si>
  <si>
    <t>Net premium income</t>
  </si>
  <si>
    <t>Life fund c/f</t>
  </si>
  <si>
    <t>Life fund</t>
  </si>
  <si>
    <t>b) Underwriting results under general reinsurance business</t>
  </si>
  <si>
    <t>APPENDIX 1: SUMMARY OF PROFIT &amp; LOSS ACCOUNTS UNDER GENERAL INSURANCE BUSINESS FOR THE YEAR ENDED 31.12.2023</t>
  </si>
  <si>
    <t>Insurance Revenue</t>
  </si>
  <si>
    <t>Insurance Service Expense</t>
  </si>
  <si>
    <t>Net expenses from reinsurance contracts held</t>
  </si>
  <si>
    <t>Insurance Service Result</t>
  </si>
  <si>
    <t>Net Investment Income</t>
  </si>
  <si>
    <t>Finance expenses from insurance contracts</t>
  </si>
  <si>
    <t>Finance income from reinsurance contracts</t>
  </si>
  <si>
    <t xml:space="preserve">Net Financial Result </t>
  </si>
  <si>
    <t>Asset management services revenue</t>
  </si>
  <si>
    <t>Other finance costs</t>
  </si>
  <si>
    <t>Other operating expenses</t>
  </si>
  <si>
    <t>Share of profit of associates and joint ventures accounted for using the equity method</t>
  </si>
  <si>
    <t>Profit before income tax</t>
  </si>
  <si>
    <t>Income tax expense</t>
  </si>
  <si>
    <t>Profit for the year</t>
  </si>
  <si>
    <t>BRITAM GENERAL INSURANCE</t>
  </si>
  <si>
    <t>CANNON GENERAL INSURANCE (K) LIMITED</t>
  </si>
  <si>
    <t>JUBILEE ALLIANZ GENERAL INSURANCE</t>
  </si>
  <si>
    <t>JUBILEE HEALTH INSURANCE</t>
  </si>
  <si>
    <t>MUA INSURANCE COMPANY</t>
  </si>
  <si>
    <t xml:space="preserve">OLD MUTUAL GENERAL INSURANCE </t>
  </si>
  <si>
    <t>PACIS INSURANCE COMPANY</t>
  </si>
  <si>
    <t>PIONEER INSURANCE COMPANY</t>
  </si>
  <si>
    <t>SANLAM INSURANCE COMPANY</t>
  </si>
  <si>
    <t>STAR DISCOVER INSURANCE</t>
  </si>
  <si>
    <t>STAR DISCOVER MICRO INSURANCE</t>
  </si>
  <si>
    <t>THE HERITAGE INSURANCE COMPANY</t>
  </si>
  <si>
    <t xml:space="preserve">EAST AFRICAN REINSURANCE </t>
  </si>
  <si>
    <t>GHANA REINSURANCE COMPANY</t>
  </si>
  <si>
    <t>WAICA REINSURANCE KENYA LIMITED</t>
  </si>
  <si>
    <t>APPENDIX 2: SUMMARY OF PROFIT &amp; LOSS ACCOUNTS UNDER LONG TERM INSURANCE BUSINESS FOR THE YEAR ENDED 31.12.2023</t>
  </si>
  <si>
    <t>ABSA LIFE ASSURANCE</t>
  </si>
  <si>
    <t xml:space="preserve">APA LIFE ASSURANCE COMPANY </t>
  </si>
  <si>
    <t>BRITAM LIFE ASSURANCE</t>
  </si>
  <si>
    <t>CANNON LIFE ASSURANCE (K) LIMITED</t>
  </si>
  <si>
    <t>CAPEX LIFE ASSURANCE COMPANY</t>
  </si>
  <si>
    <t>CIC LIFE ASSURANCE COMPANY</t>
  </si>
  <si>
    <t xml:space="preserve">EQUITY LIFE ASSURANCE </t>
  </si>
  <si>
    <t xml:space="preserve">GA LIFE ASSURANCE COMPANY </t>
  </si>
  <si>
    <t>GEMINIA LIFE INSURANCE COMPANY</t>
  </si>
  <si>
    <t xml:space="preserve">ICEA LION LIFE ASSURANCE </t>
  </si>
  <si>
    <t xml:space="preserve">JUBILEE INSURANCE COMPANY </t>
  </si>
  <si>
    <t>KENINDIA ASSURANCE COMPANY</t>
  </si>
  <si>
    <t>KENYA ORIENT LIFE ASSURANCE</t>
  </si>
  <si>
    <t>KUSCCO MUTUAL ASSURANCE LIMITED</t>
  </si>
  <si>
    <t>LIBERTY LIFE ASSURANCE COMPANY</t>
  </si>
  <si>
    <t>OLD MUTUAL ASSURANCE</t>
  </si>
  <si>
    <t xml:space="preserve">OLD MUTUAL LIFE ASSURANCE </t>
  </si>
  <si>
    <t xml:space="preserve">PIONEER ASSURANCE COMPANY </t>
  </si>
  <si>
    <t>PRUDENTIAL LIFE ASSURANCE</t>
  </si>
  <si>
    <t>SANLAM LIFE ASSURANCE</t>
  </si>
  <si>
    <t>STAR DISCOVER LIFE INSURANCE</t>
  </si>
  <si>
    <t>THE KENYAN ALLIANCE INSURANCE</t>
  </si>
  <si>
    <t>THE MONARCH INSURANCE</t>
  </si>
  <si>
    <t>APPENDIX 3: SUMMARY OF NET COMMISSIONS AND MANAGEMENT EXPENSES FOR THE YEAR ENDED 31.12.2014</t>
  </si>
  <si>
    <t>General Business</t>
  </si>
  <si>
    <t>Long Term Business</t>
  </si>
  <si>
    <t>Commissions</t>
  </si>
  <si>
    <t>APA LIFE ASSURANCE COMPANY</t>
  </si>
  <si>
    <t>GA LIFE ASSURANCE LIMITED</t>
  </si>
  <si>
    <t>ICEA LION LIFE ASSURANCE COMPANY</t>
  </si>
  <si>
    <t xml:space="preserve">KENYA ORIENT LIFE ASSURANCE </t>
  </si>
  <si>
    <t>LIBERTY LIFE ASSURANCE KENYA</t>
  </si>
  <si>
    <t xml:space="preserve">METROPOLITAN LIFE ASSURANCE </t>
  </si>
  <si>
    <t>OLD MUTUAL ASSURANCE COMPANY</t>
  </si>
  <si>
    <t>PAN AFRICA INSURANCE COMPANY</t>
  </si>
  <si>
    <t xml:space="preserve">PRUDENTIAL LIFE ASSURANCE KENYA </t>
  </si>
  <si>
    <t>UAP LIFE ASSURANCE COMPANY</t>
  </si>
  <si>
    <t>Amounts in '000' shillings</t>
  </si>
  <si>
    <t>APPENDIX 3: SUMMARY OF NET COMMISSIONS AND MANAGEMENT EXPENSES FOR THE YEAR ENDED 31.12.2023</t>
  </si>
  <si>
    <t>General Insurance Business</t>
  </si>
  <si>
    <t>Long Term Insurance Business</t>
  </si>
  <si>
    <t>Amounts in Thousand shillings</t>
  </si>
  <si>
    <t>APPENDIX 4: SUMMARY OF LONG TERM INSURANCE BUSINESS BALANCE SHEETS AS AT 31.12.2023</t>
  </si>
  <si>
    <t>Share Capital</t>
  </si>
  <si>
    <t xml:space="preserve">Share Premium_x000D_
</t>
  </si>
  <si>
    <t>Revaluation Reserves</t>
  </si>
  <si>
    <t>Statutory Reserves</t>
  </si>
  <si>
    <t>Other Equity</t>
  </si>
  <si>
    <t>Retained Earnings</t>
  </si>
  <si>
    <t>Other Reserves</t>
  </si>
  <si>
    <t xml:space="preserve">Total Equity_x000D_
</t>
  </si>
  <si>
    <t>Investment Contract Liabilites</t>
  </si>
  <si>
    <t>Insurance Contract Liabilites</t>
  </si>
  <si>
    <t>Reinsurance Contract Liabilites</t>
  </si>
  <si>
    <t>Long-Term Liabilites</t>
  </si>
  <si>
    <t>Short-Term Liabilites</t>
  </si>
  <si>
    <t>Other Liabilites</t>
  </si>
  <si>
    <t>Total Equity And Liabilities</t>
  </si>
  <si>
    <t>Intangible Assets</t>
  </si>
  <si>
    <t>Land and Buildings</t>
  </si>
  <si>
    <t>Investment Property</t>
  </si>
  <si>
    <t>Fixed Assets</t>
  </si>
  <si>
    <t>Government Securites</t>
  </si>
  <si>
    <t>Other Securites</t>
  </si>
  <si>
    <t>Investment in Related Parties</t>
  </si>
  <si>
    <t>Corporate Bonds</t>
  </si>
  <si>
    <t>Commercial Papers</t>
  </si>
  <si>
    <t>Debentures</t>
  </si>
  <si>
    <t>Ordinary Shares Quoted</t>
  </si>
  <si>
    <t>Ordinary Shares Unquoted</t>
  </si>
  <si>
    <t>Preference Shares Quoted</t>
  </si>
  <si>
    <t>Preference Shares Unquoted</t>
  </si>
  <si>
    <t>Loans Secured and Unsecured</t>
  </si>
  <si>
    <t>Mortgages</t>
  </si>
  <si>
    <t>Term Deposits</t>
  </si>
  <si>
    <t>Cash and Cash Balances</t>
  </si>
  <si>
    <t>Insurance Contract Assets</t>
  </si>
  <si>
    <t>Reinsurance Contract Assets</t>
  </si>
  <si>
    <t>Other Receivables</t>
  </si>
  <si>
    <t>Other Assets</t>
  </si>
  <si>
    <t>Total Assets</t>
  </si>
  <si>
    <t xml:space="preserve">Amounts in thousand Shillings                                                                                                                                                                                         </t>
  </si>
  <si>
    <t>Continued next page</t>
  </si>
  <si>
    <t>Continued from previous page</t>
  </si>
  <si>
    <t xml:space="preserve">Amounts in thousand Shillings                                                                                                                                                                                               </t>
  </si>
  <si>
    <t>Insurers</t>
  </si>
  <si>
    <t>Reinsurers</t>
  </si>
  <si>
    <t>Equity</t>
  </si>
  <si>
    <t>APPENDIX 5: SUMMARY OF GENERAL INSURANCE BUSINESS BALANCE SHEETS AS AT 31.12.2023</t>
  </si>
  <si>
    <t>Share Captial</t>
  </si>
  <si>
    <t>Share Premium</t>
  </si>
  <si>
    <t>Revaluation Reserve</t>
  </si>
  <si>
    <t xml:space="preserve"> Amounts in thousand Shillings                                                                                                                                                                                              </t>
  </si>
  <si>
    <t>Amounts in thousand Shillings</t>
  </si>
  <si>
    <t>APPENDIX 2: SUMMARY OF PROFIT &amp; LOSS ACCOUNTS UNDER LIFE INSURANCE BUSINESS FOR THE YEAR ENDED 31.12.2013</t>
  </si>
  <si>
    <t>BRITISH AMERICAN INSURANCE</t>
  </si>
  <si>
    <t>CFC LIFE ASSURANCE COMPANY</t>
  </si>
  <si>
    <t xml:space="preserve">FIRST ASSURANCE COMPANY </t>
  </si>
  <si>
    <t>GEMINIA INSURANCE COMPANY</t>
  </si>
  <si>
    <t xml:space="preserve">MERCANTILE INSURANCE COMPANY </t>
  </si>
  <si>
    <t xml:space="preserve">METROPOLITAN INSURANCE </t>
  </si>
  <si>
    <t xml:space="preserve">SHIELD ASSURANCE COMPANY </t>
  </si>
  <si>
    <t>Market Share (%)</t>
  </si>
  <si>
    <t>Permanent Health</t>
  </si>
  <si>
    <t>Life Fund BF</t>
  </si>
  <si>
    <t>Gross Premium</t>
  </si>
  <si>
    <t xml:space="preserve">Net Premium </t>
  </si>
  <si>
    <t>Other (Fee) Income</t>
  </si>
  <si>
    <t>Total Benefits</t>
  </si>
  <si>
    <t>Claims</t>
  </si>
  <si>
    <t>Surrenders_x000D_</t>
  </si>
  <si>
    <t>Bonuses Paid</t>
  </si>
  <si>
    <t>Annuities Paid</t>
  </si>
  <si>
    <t>Net Commisions</t>
  </si>
  <si>
    <t xml:space="preserve">Expense of Management </t>
  </si>
  <si>
    <t>Investment Expenses</t>
  </si>
  <si>
    <t>Transfer To (From) P &amp; L</t>
  </si>
  <si>
    <t>Life Fund CF</t>
  </si>
  <si>
    <t>APPENDIX 12: SUMMARY OF PENSIONS BUSINESS REVENUE ACCOUNTS FOR THE YEAR ENDED 31.12.2022</t>
  </si>
  <si>
    <t>Life Fund (Before Distribution)</t>
  </si>
  <si>
    <t>Actuarial Liabilities</t>
  </si>
  <si>
    <t>Surplus to Policyholders</t>
  </si>
  <si>
    <t>Surplus to Shareholders</t>
  </si>
  <si>
    <t>Surplus to Transferred Reserves</t>
  </si>
  <si>
    <t>Surplus Carried Forward</t>
  </si>
  <si>
    <t xml:space="preserve">Total Surplus
</t>
  </si>
  <si>
    <t xml:space="preserve">Aviation </t>
  </si>
  <si>
    <t>Fire Industrial</t>
  </si>
  <si>
    <t>Motor Commercial PSV</t>
  </si>
  <si>
    <t>Workmens' Compensation</t>
  </si>
  <si>
    <t xml:space="preserve">Total_x000D_
</t>
  </si>
  <si>
    <t>TEMPLATE</t>
  </si>
  <si>
    <t xml:space="preserve">BRITAM GENERAL INSURANCE </t>
  </si>
  <si>
    <t xml:space="preserve">Summary of Profit and Loss Account </t>
  </si>
  <si>
    <t>Amounts in KES 000'</t>
  </si>
  <si>
    <t xml:space="preserve">Investment Income_x000D_
</t>
  </si>
  <si>
    <t xml:space="preserve">Total Outgo_x000D_
</t>
  </si>
  <si>
    <t>Profit /(Loss) Before Taxation</t>
  </si>
  <si>
    <t>Provision For Taxation</t>
  </si>
  <si>
    <t>Unappropriated Profit / (Loss) BF</t>
  </si>
  <si>
    <t>Transfers To Reserves</t>
  </si>
  <si>
    <t>Unappropriation Profit /(Loss) CF</t>
  </si>
  <si>
    <t>AAR INSURANCE KENYA LIMITED</t>
  </si>
  <si>
    <t>AFRICAN MERCHANT ASSURANCE COMPANY LIMITED</t>
  </si>
  <si>
    <t>AIG INSURANCE COMPANY LIMITED</t>
  </si>
  <si>
    <t>ALLIANZ INSURANCE COMPANY OF KENYA LIMITED</t>
  </si>
  <si>
    <t>APA INSURANCE COMPANY LIMITED</t>
  </si>
  <si>
    <t>BRITAM GENERAL INSURANCE COMPANY (K) LTD</t>
  </si>
  <si>
    <t>BRITISH AMERICAN INSURANCE COMPANY LIMITED-GENERAL</t>
  </si>
  <si>
    <t>CANNON ASSURANCE COMPANY LIMITED-GENERAL</t>
  </si>
  <si>
    <t>CIC GENERAL INSURANCE COMPANY LIMITED</t>
  </si>
  <si>
    <t>CONTINENTAL REINSURANCE PLC-GENERAL</t>
  </si>
  <si>
    <t>CORPORATE INSURANCE COMPANY LIMITED-GENERAL</t>
  </si>
  <si>
    <t>DIRECTLINE ASSURANCE COMPANY LTD</t>
  </si>
  <si>
    <t>EAST AFRICAN REINSURANCE COMPANY LIMITED-GENERAL</t>
  </si>
  <si>
    <t>FIDELITY SHIELD INSURANCE COMPANY LIMITED</t>
  </si>
  <si>
    <t>FIRST ASSURANCE COMPANY LIMITED-GENERAL</t>
  </si>
  <si>
    <t>GA INSURANCE LIMITED</t>
  </si>
  <si>
    <t>GATEWAY INSURANCE COMPANY LIMITED</t>
  </si>
  <si>
    <t>GEMINIA INSURANCE COMPANY LIMITED-GENERAL</t>
  </si>
  <si>
    <t>GHANA REINSURANCE COMPANY LIMITED-GENERAL</t>
  </si>
  <si>
    <t>HERITAGE INSURANCE COMPANY LIMITED</t>
  </si>
  <si>
    <t>ICEA LION GENERAL INSURANCE COMPANY LTD</t>
  </si>
  <si>
    <t>INTRA-AFRICA ASSURANCE COMPANY LIMITED</t>
  </si>
  <si>
    <t>INVESCO ASSURANCE COMPANY LIMITED</t>
  </si>
  <si>
    <t>IRA ERS GENERAL</t>
  </si>
  <si>
    <t>JUBILEE INSURANCE COMPANY LIMITED-GENERAL</t>
  </si>
  <si>
    <t>KENINDIA ASSURANCE COMPANY LIMITED-GENERAL</t>
  </si>
  <si>
    <t>KENYA ORIENT INSURANCE COMPANY LIMITED</t>
  </si>
  <si>
    <t>KENYA REINSURANCE CORPORATION-GENERAL</t>
  </si>
  <si>
    <t>MADISON INSURANCE COMPANY LIMITED-GENERAL</t>
  </si>
  <si>
    <t>MAYFAIR INSURANCE COMPANY LIMITED</t>
  </si>
  <si>
    <t>OCCIDENTAL INSURANCE COMPANY LIMITED</t>
  </si>
  <si>
    <t>PACIS INSURANCE COMPANY LIMITED</t>
  </si>
  <si>
    <t>PHOENIX OF EAST AFRICA INSURANCE COMPANY LIMITED</t>
  </si>
  <si>
    <t>RESOLUTION INSURANCE COMPANY LIMITED</t>
  </si>
  <si>
    <t>SAHAM INSURANCE COMPANY LIMITED-GENERAL</t>
  </si>
  <si>
    <t>TAKAFUL INSURANCE OF AFRICA LIMITED-GENERAL</t>
  </si>
  <si>
    <t>TAUSI ASSURANCE COMPANY LIMITED</t>
  </si>
  <si>
    <t>THE KENYAN ALLIANCE INSURANCE COMPANY LIMITED-GENERAL</t>
  </si>
  <si>
    <t>THE MONARCH INSURANCE COMPANY LIMITED-GENERAL</t>
  </si>
  <si>
    <t>TRANSCO-OP INSURANCE LIMITED</t>
  </si>
  <si>
    <t>TRIDENT INSURANCE COMPANY LIMITED</t>
  </si>
  <si>
    <t>UAP INSURANCE COMPANY LIMITED</t>
  </si>
  <si>
    <t>XPLICO INSURANCE COMPANY LIMITED</t>
  </si>
  <si>
    <t xml:space="preserve">Gross Direct Premium </t>
  </si>
  <si>
    <t>Inward Reinsurance_x000D_</t>
  </si>
  <si>
    <t xml:space="preserve">Outward Reinsurance </t>
  </si>
  <si>
    <t>UPR B/F</t>
  </si>
  <si>
    <t xml:space="preserve"> Unexpired Risk Reserve (B/F) </t>
  </si>
  <si>
    <t>UPR C/F_x000D_</t>
  </si>
  <si>
    <t>Net Earned Premium Income</t>
  </si>
  <si>
    <t>Incurred Claims</t>
  </si>
  <si>
    <t>Underwriting Profit /(Loss)</t>
  </si>
  <si>
    <t>Profit transferred to P&amp;L</t>
  </si>
  <si>
    <t>APPENDIX 18: SUMMARY OF AVIATION BUSINESS REVENUE ACCOUNTS FOR THE YEAR ENDED 31.12.2013</t>
  </si>
  <si>
    <t>Note: Incurred Claims Ratio = Incurred Claims/Net Earned Premium</t>
  </si>
  <si>
    <t>APPENDIX 37: SUMMARY OF PEER GROUPS FOR GENERAL AND LONG TERM INSURERS AS AT 31.12.2013</t>
  </si>
  <si>
    <t>GENERAL INSURANCE BUSINESS</t>
  </si>
  <si>
    <t>LONG TERM INSURANCE BUSINESS</t>
  </si>
  <si>
    <t>Peer Group</t>
  </si>
  <si>
    <t>Net Assets</t>
  </si>
  <si>
    <t>Market share</t>
  </si>
  <si>
    <t>Small Companies</t>
  </si>
  <si>
    <t>Medium Companies</t>
  </si>
  <si>
    <t>Large Companies</t>
  </si>
  <si>
    <t>New Business in respect of which premium has been paid during the year</t>
  </si>
  <si>
    <t>Total Business in Force at the end of the year</t>
  </si>
  <si>
    <t>Number of Policies*</t>
  </si>
  <si>
    <t>Sum Insured</t>
  </si>
  <si>
    <t>Premiums</t>
  </si>
  <si>
    <t>*Numbers not in Thousands</t>
  </si>
  <si>
    <t>Number of Lives*</t>
  </si>
  <si>
    <t>Sums Assured and Annuities</t>
  </si>
  <si>
    <t>APPENDIX 45: INSURANCE PREMIUM PER COUNTY DURING THE YEAR ENDED 31.12.2021</t>
  </si>
  <si>
    <t>County</t>
  </si>
  <si>
    <t>% of Total 2021</t>
  </si>
  <si>
    <t>% of Total 2020</t>
  </si>
  <si>
    <t>Nairobi</t>
  </si>
  <si>
    <t>Mandera</t>
  </si>
  <si>
    <t>Nakuru</t>
  </si>
  <si>
    <t>Bomet</t>
  </si>
  <si>
    <t>Mombasa</t>
  </si>
  <si>
    <t>Nandi</t>
  </si>
  <si>
    <t>Kiambu</t>
  </si>
  <si>
    <t>West Pokot</t>
  </si>
  <si>
    <t>Kisumu</t>
  </si>
  <si>
    <t>Taita-Taveta</t>
  </si>
  <si>
    <t>Uasin-Gishu</t>
  </si>
  <si>
    <t>Narok</t>
  </si>
  <si>
    <t>Nyeri</t>
  </si>
  <si>
    <t>Samburu</t>
  </si>
  <si>
    <t>Meru</t>
  </si>
  <si>
    <t>Tana River</t>
  </si>
  <si>
    <t>Machakos</t>
  </si>
  <si>
    <t>Homa-bay</t>
  </si>
  <si>
    <t>Kisii</t>
  </si>
  <si>
    <t>Migori</t>
  </si>
  <si>
    <t>Embu</t>
  </si>
  <si>
    <t>Busia</t>
  </si>
  <si>
    <t>Kajiado</t>
  </si>
  <si>
    <t>Elgeyo-Marakwet</t>
  </si>
  <si>
    <t>Kitui</t>
  </si>
  <si>
    <t>Nyandarua</t>
  </si>
  <si>
    <t>Kilifi</t>
  </si>
  <si>
    <t>Isiolo</t>
  </si>
  <si>
    <t>Kericho</t>
  </si>
  <si>
    <t>Garissa</t>
  </si>
  <si>
    <t>Laikipia</t>
  </si>
  <si>
    <t>Makueni</t>
  </si>
  <si>
    <t>Murang'a</t>
  </si>
  <si>
    <t>Siaya</t>
  </si>
  <si>
    <t>Kakamega</t>
  </si>
  <si>
    <t>Tharaka-Nithi</t>
  </si>
  <si>
    <t>Kwale</t>
  </si>
  <si>
    <t>Nyamira</t>
  </si>
  <si>
    <t>Baringo</t>
  </si>
  <si>
    <t>Vihiga</t>
  </si>
  <si>
    <t>Bungoma</t>
  </si>
  <si>
    <t>Marsabit</t>
  </si>
  <si>
    <t>Trans-Nzoia</t>
  </si>
  <si>
    <t>Lamu</t>
  </si>
  <si>
    <t>Turkana</t>
  </si>
  <si>
    <t>Wajir</t>
  </si>
  <si>
    <t>Kirinyaga</t>
  </si>
  <si>
    <t>Amount in KES '000s</t>
  </si>
  <si>
    <t>APPENDIX 46: CAPITAL ADEQUACY RATIO UNDER LONG-TERM INSURANCE BUSINESS FOR THE YEAR ENDED 31.12.2021</t>
  </si>
  <si>
    <t>Required</t>
  </si>
  <si>
    <t>Available</t>
  </si>
  <si>
    <t>CAR</t>
  </si>
  <si>
    <t>KES</t>
  </si>
  <si>
    <t>%</t>
  </si>
  <si>
    <t xml:space="preserve">ABSA LIFE ASSURANCE KENYA </t>
  </si>
  <si>
    <t xml:space="preserve">BRITAM LIFE INSURANCE COMPANY </t>
  </si>
  <si>
    <t>JUBILEE INSURANCE COMPANY LIMITED-LIFE</t>
  </si>
  <si>
    <t xml:space="preserve">METROPOLITAN CANNON INSURANCE </t>
  </si>
  <si>
    <t>SANLAM LIFE INSURANCE</t>
  </si>
  <si>
    <t>Amount in thousands</t>
  </si>
  <si>
    <t>APPENDIX 47: CAPITAL ADEQUACY RATIO UNDER GENERAL INSURANCE BUSINESS FOR THE YEAR ENDED 31.12.2021</t>
  </si>
  <si>
    <t>-</t>
  </si>
  <si>
    <t>JUBILEE GENERAL INSURANCE</t>
  </si>
  <si>
    <t>MADISON GENERAL INSURANCE COMPANY</t>
  </si>
  <si>
    <t xml:space="preserve">METROPOLITAN CANNON GENERAL </t>
  </si>
  <si>
    <t>PIONEER GENERAL INSURANCE COMPANY</t>
  </si>
  <si>
    <t>RESOLUTION INSURANCE COMPANY</t>
  </si>
  <si>
    <t xml:space="preserve">SAHAM INSURANCE COMPANY </t>
  </si>
  <si>
    <t>SANLAM INSURANE COMPANY</t>
  </si>
  <si>
    <t>Claim Type Information</t>
  </si>
  <si>
    <t>Total Number insured</t>
  </si>
  <si>
    <t>Death</t>
  </si>
  <si>
    <t>Personal Injuries</t>
  </si>
  <si>
    <t>Accidental Damage</t>
  </si>
  <si>
    <t>Fire</t>
  </si>
  <si>
    <t>Property Damage</t>
  </si>
  <si>
    <t>Own Damage</t>
  </si>
  <si>
    <t>Other</t>
  </si>
  <si>
    <t>Total Sum Insured</t>
  </si>
  <si>
    <t>Average sum insured motor</t>
  </si>
  <si>
    <t>Type of Company</t>
  </si>
  <si>
    <t xml:space="preserve">Postal Address </t>
  </si>
  <si>
    <t>Telephone</t>
  </si>
  <si>
    <t>E-mail</t>
  </si>
  <si>
    <t>Physical Location Of Headquarters</t>
  </si>
  <si>
    <t>Branch Network</t>
  </si>
  <si>
    <t>Principal Officer</t>
  </si>
  <si>
    <t>AAR Insurance Company Ltd</t>
  </si>
  <si>
    <t>General</t>
  </si>
  <si>
    <t>P.O Box 41766-00100, Nairobi</t>
  </si>
  <si>
    <t xml:space="preserve">(020) 2895000   0703063000     </t>
  </si>
  <si>
    <t>info@aar.co.ke</t>
  </si>
  <si>
    <t>Ground Floor, Real Towers, Hospital Road, Upper Hill</t>
  </si>
  <si>
    <t>Nairobi, Mombasa, Thika, Machakos Eldoret, Kisumu, Naivasha, Kakamega, Nyeri,Kericho,Nakuru,Malindi</t>
  </si>
  <si>
    <t>Justine Kosgei</t>
  </si>
  <si>
    <t>ABSA Life Assurance Kenya Limited</t>
  </si>
  <si>
    <t>Long term</t>
  </si>
  <si>
    <t>P.O Box 1140-00100, Nairobi</t>
  </si>
  <si>
    <t>(020) 4209000,+254 711 095 000</t>
  </si>
  <si>
    <t>Mary.Wambari@absa.africa</t>
  </si>
  <si>
    <t>3rd Floor, Acacia Building, Westlands Office Park, Off Waiyaki Way, Westlands</t>
  </si>
  <si>
    <t>None</t>
  </si>
  <si>
    <t xml:space="preserve">Githanji Waiguru </t>
  </si>
  <si>
    <t>Africa Merchant Assurance Company Ltd</t>
  </si>
  <si>
    <t>P.O Box 61599-00200, Nairobi</t>
  </si>
  <si>
    <t>(020) 2204000       0738312121</t>
  </si>
  <si>
    <t>info@amaco.co.ke</t>
  </si>
  <si>
    <t>Nextgen Mall Mombasa Road</t>
  </si>
  <si>
    <t>Nairobi, Mombasa, Eldoret, Nakuru, Kitale, Kisii, Kisumu, Nyahururu, Bungoma, Kericho, Malindi, Kapsabet, Migori, Thika, Meru, Nyeri, Kakamega,Embu, Narok, Bomet,Naivasha, Voi</t>
  </si>
  <si>
    <t>AIG Kenya Insurance Company Ltd</t>
  </si>
  <si>
    <t>P.O Box 49460-00100, Nairobi</t>
  </si>
  <si>
    <t>020 3676000  0735338830</t>
  </si>
  <si>
    <t>aigkenya@aig.com</t>
  </si>
  <si>
    <t>Eden Square, Chiromo Road Nairobi</t>
  </si>
  <si>
    <t>Nairobi and Mombasa</t>
  </si>
  <si>
    <t>Stella Njung'e</t>
  </si>
  <si>
    <t>APA Insurance Limited</t>
  </si>
  <si>
    <t>P.O Box 30065-00100, Nairobi</t>
  </si>
  <si>
    <t>(020) 286 2000  0720652272</t>
  </si>
  <si>
    <t>info@apainsurance.org</t>
  </si>
  <si>
    <t>Apollo Centre,07 Ring Road Parklands, Westlands</t>
  </si>
  <si>
    <t>Nairobi, Mombasa, Kisumu, Nyeri, Eldoret, Meru, Naivasha, Nakuru, Thika, Embu, Kisii, Machakos</t>
  </si>
  <si>
    <t>Dipankar Acharya</t>
  </si>
  <si>
    <t>APA Life Assurance Limited</t>
  </si>
  <si>
    <t>Longterm</t>
  </si>
  <si>
    <t>P.O Box 30389-00100, Nairobi</t>
  </si>
  <si>
    <t>(020) 3641000,+254 0722 276 556, +254 0733 676 556</t>
  </si>
  <si>
    <t>insurance@apalife.co.ke</t>
  </si>
  <si>
    <t>Apollo Centre | Ring Road Parklands, Westlands | Nairobi, Kenya</t>
  </si>
  <si>
    <t>City Centre, Kisumu, Thika,Nakuru, Naivasha,Meru, Mombasa, Eldoret,Nyeri, Embu, Kisii</t>
  </si>
  <si>
    <t xml:space="preserve">Eric Wanting </t>
  </si>
  <si>
    <t>Britam General Insurance Company (K) Ltd</t>
  </si>
  <si>
    <t>P.O Box 30375 – 00100</t>
  </si>
  <si>
    <t xml:space="preserve"> 0703 094000          (020) 2833000    </t>
  </si>
  <si>
    <t>info@britam.com</t>
  </si>
  <si>
    <t>Britam, Head Office Mara/Ragati Road Junction, Upperhill</t>
  </si>
  <si>
    <t>Nairobi, Eldoret, Nyali, Nyeri, Nakuru, Kitale, Mombasa, Meru, Malindi, Naivasha, Kisumu, Muranga, Kakamega, Nanyuki, Kitui,Isiolo, Embu,Kericho,Kisii,Kitengela,Machakos, Narok, Nyeri, Bungoma,Thika</t>
  </si>
  <si>
    <t>Jackson Theuri</t>
  </si>
  <si>
    <t>Britam Life Assurance  Company (K)  Limited</t>
  </si>
  <si>
    <t>P. O. Box 30375-00100</t>
  </si>
  <si>
    <t>(020)2833000;(254)703094000</t>
  </si>
  <si>
    <t>Westlands (Nairobi), Ambank house (Nairobi),Phoenix house,Timau plaza( Nairobi), Victor House( Nairobi ) Mombasa, Nakuru, Kisumu, Nyeri,Thika, Eldoret, Kisii, Narok, Meru</t>
  </si>
  <si>
    <t>Ambrose Dabani</t>
  </si>
  <si>
    <t>Cannon General Insurance (K) Ltd</t>
  </si>
  <si>
    <t>P.O Box 30216-00100, Nairobi</t>
  </si>
  <si>
    <t>(020) 3966000  0723242150</t>
  </si>
  <si>
    <t>info@cannon.co.ke</t>
  </si>
  <si>
    <t>Gateway Business Park, Block D, Mombasa Road</t>
  </si>
  <si>
    <t>Nairobi, Mombasa, Kisumu</t>
  </si>
  <si>
    <t>Andrew Greenwood</t>
  </si>
  <si>
    <t>Cannon Life Assurance (K) Ltd</t>
  </si>
  <si>
    <t>P.O Box 46783-00100</t>
  </si>
  <si>
    <t>(020) 3966000            254 724259847</t>
  </si>
  <si>
    <t>Gateway Business  park, Mombasa Road Block D</t>
  </si>
  <si>
    <t>Nairobi, Mombasa</t>
  </si>
  <si>
    <t>Ndaiga Humphrey Mwangi ( Ag)</t>
  </si>
  <si>
    <t xml:space="preserve"> Continued next page</t>
  </si>
  <si>
    <t xml:space="preserve">Continued from previous page                                                             </t>
  </si>
  <si>
    <t>Capex Life Asssurance Company Limited</t>
  </si>
  <si>
    <t>P.O Box 12043-00400, Nairobi</t>
  </si>
  <si>
    <t>(020) 2712384/5, 0715140074 </t>
  </si>
  <si>
    <t>info@capexlifeassurance.co.ke</t>
  </si>
  <si>
    <t>7th Floor, Galana Plaza, Wing D Suite 01 Office Suits, 6th Floor, Ngong Rd</t>
  </si>
  <si>
    <t>Nairobi, Mombasa, Nakuru, Malindi, Nyeri, Eldoret</t>
  </si>
  <si>
    <t>Peter Ogunniran</t>
  </si>
  <si>
    <t>CIC General Insurance Company Ltd</t>
  </si>
  <si>
    <t>P.O Box 59485-00200, Nairobi</t>
  </si>
  <si>
    <t>(020) 2823000</t>
  </si>
  <si>
    <t>cic@cic.co.ke</t>
  </si>
  <si>
    <t>CIC Plaza II,Mara Road, Upper Hill</t>
  </si>
  <si>
    <t>Nairobi, Embu, Nyeri, Meru, Machakos, Nyahururu, Thika, Kiambu,Kericho, Kitale, Eldoret, Naivasha,Kisii, Homabay, Bungoma, Kisumu, Kakamega,Kitengela, Nyahururu, Machakos, Nanyuki,Mombasa,Nakuru,Kilifi,</t>
  </si>
  <si>
    <t>Fred Ruoro</t>
  </si>
  <si>
    <t>CIC Life Assurance Company Ltd</t>
  </si>
  <si>
    <t xml:space="preserve">(020) 2823000 </t>
  </si>
  <si>
    <t xml:space="preserve">callc@cic.co.ke </t>
  </si>
  <si>
    <t xml:space="preserve">CIC Plaza, Mara Road - Upper Hill. </t>
  </si>
  <si>
    <t>Nairobi,Mombasa, Kisii, Kisumu, Nakuru, Kakamega, Eldoret, Bungoma, Kericho, Kilifi, Homa Bay, Naivasha</t>
  </si>
  <si>
    <t>Meshack Miyogo</t>
  </si>
  <si>
    <t>Continental Reinsurance Ltd (Kenya)</t>
  </si>
  <si>
    <t>Reinsurance (General )</t>
  </si>
  <si>
    <t>P.O Box 76326-00508, Nairobi</t>
  </si>
  <si>
    <t>(020) 2429390/1/2/3</t>
  </si>
  <si>
    <t>nairobi@continental-re.com / info@continental-re.com</t>
  </si>
  <si>
    <t>Lenana Place, 4th Floor, Lenana Road</t>
  </si>
  <si>
    <t>Kevin Mworia</t>
  </si>
  <si>
    <t>Corporate Insurance Company Limited</t>
  </si>
  <si>
    <t>Composite (General )</t>
  </si>
  <si>
    <t>P.O Box 34172-00100, Nairobi</t>
  </si>
  <si>
    <t>(020) 2717617     0770 366955/8         0728 700093</t>
  </si>
  <si>
    <t>info@cickenya.com</t>
  </si>
  <si>
    <t>International Life House, Mama Ngina Street, 8th Floor. Nairobi</t>
  </si>
  <si>
    <t>St. Ellis House Nairobi, Mombasa, Kisumu</t>
  </si>
  <si>
    <t>Directline Assurance Company Ltd</t>
  </si>
  <si>
    <t>P.O Box 40863-00100, Nairobi</t>
  </si>
  <si>
    <t>(020) 3250000 0711030000</t>
  </si>
  <si>
    <t>info @directline.co.ke</t>
  </si>
  <si>
    <t xml:space="preserve">Hazina Towers, 17th Floor Monrovia Street, Nairobi </t>
  </si>
  <si>
    <t>Nairobi,  Thika, Mombasa, Nyeri, Kerugoya, Meru, Embu, Eldoret, Kisii, Kisumu, Nakuru</t>
  </si>
  <si>
    <t>East Africa Reinsurance Company Limited (G)</t>
  </si>
  <si>
    <t>Reinsurance</t>
  </si>
  <si>
    <t>P.O Box 20196-00200, Nairobi</t>
  </si>
  <si>
    <t>(020) 4443588     0728111041      0733623737</t>
  </si>
  <si>
    <t>info@eastafricare.com</t>
  </si>
  <si>
    <t>EA Re Riverside Drive</t>
  </si>
  <si>
    <t>Peter Maina</t>
  </si>
  <si>
    <t>Equity Life Assurance (Kenya) Limited</t>
  </si>
  <si>
    <t>P.O. Box 75104-00200, Nairobi</t>
  </si>
  <si>
    <t xml:space="preserve">0763026000   </t>
  </si>
  <si>
    <t>www.equitygroupholdings.com</t>
  </si>
  <si>
    <t>Equity Centre,Hospital Road, Upper Hill</t>
  </si>
  <si>
    <t>Angela Okinda</t>
  </si>
  <si>
    <t>Fidelity Shield Insurance Company Ltd</t>
  </si>
  <si>
    <t xml:space="preserve">P.O Box 47435-00100 Nairobi </t>
  </si>
  <si>
    <t>(020) 4225000 0709988000</t>
  </si>
  <si>
    <t>info@fidelityshield.com</t>
  </si>
  <si>
    <t>Equatorial Fidelity Centre, Waridi Lane off Waiyaki Way, Nairobi</t>
  </si>
  <si>
    <t>Nairobi,Mombasa, Eldoret, Thika, Nakuru,</t>
  </si>
  <si>
    <t>Richard Marisin</t>
  </si>
  <si>
    <t>First Assurance Company Limited</t>
  </si>
  <si>
    <t>P.O Box 30064-00100, Nairobi.</t>
  </si>
  <si>
    <t>0733605480/0722444117</t>
  </si>
  <si>
    <t>hoinfo@firstassurance.co.ke</t>
  </si>
  <si>
    <t xml:space="preserve">First Assurance House, Clyde Gardens, Gitanga Road, Lavington </t>
  </si>
  <si>
    <t>Mombasa, Kisumu, Nakuru, Nairobi CBD Pan African Insurance House</t>
  </si>
  <si>
    <t>Stephen Lokonyo</t>
  </si>
  <si>
    <t>GA Insurance Limited</t>
  </si>
  <si>
    <t>P.O Box 42166-00100, Nairobi</t>
  </si>
  <si>
    <t>(020) 2711633/4 0721677273 0736711633</t>
  </si>
  <si>
    <t>insure@gakenya.com</t>
  </si>
  <si>
    <t>GA Insurance House,Ralph Bunche Road</t>
  </si>
  <si>
    <t>GA Life Assurance   Limited</t>
  </si>
  <si>
    <t>0709 626 000</t>
  </si>
  <si>
    <t>life@gakenya.com</t>
  </si>
  <si>
    <t xml:space="preserve">
GA Insurance House, 
Ralph Bunche Road</t>
  </si>
  <si>
    <t xml:space="preserve">Piyush Shah </t>
  </si>
  <si>
    <t>Geminia Insurance Co. Ltd</t>
  </si>
  <si>
    <t>P.O Box 61316-00200, Nairobi</t>
  </si>
  <si>
    <t xml:space="preserve">(020) 2782000       </t>
  </si>
  <si>
    <t>info@geminia.co.ke</t>
  </si>
  <si>
    <t>Le’Mac, 5th Floor 
Church Road, Off Waiyaki Way</t>
  </si>
  <si>
    <t xml:space="preserve">Mombasa; Kisumu; Eldoret, Kisii, Nakuru and Nairobi CBD </t>
  </si>
  <si>
    <t>Ben Ndegwa</t>
  </si>
  <si>
    <t>Geminia Life Insurance Company Limited</t>
  </si>
  <si>
    <t>Peter Gichuru</t>
  </si>
  <si>
    <t>Ghana Re</t>
  </si>
  <si>
    <t>P.O Box 42916-00100, Nairobi</t>
  </si>
  <si>
    <t>(020) 3748974</t>
  </si>
  <si>
    <t>info_kenya@ghanare.com</t>
  </si>
  <si>
    <t>TRV Office Plaza, Muthithi Road, Nairobi</t>
  </si>
  <si>
    <t>Madeleine Nangayo</t>
  </si>
  <si>
    <t>Microinsurance</t>
  </si>
  <si>
    <t>P.O Box 3421-00100, Nairobi</t>
  </si>
  <si>
    <t>0713 456427</t>
  </si>
  <si>
    <t>info@healthierkenya.co.ke</t>
  </si>
  <si>
    <t>The Arch Place, 1st Floor, Nyangumi Road</t>
  </si>
  <si>
    <t>Michael Makenzi</t>
  </si>
  <si>
    <t>ICEA Lion General Insurance Company Ltd</t>
  </si>
  <si>
    <t>P.O Box 30190-00100, Nairobi</t>
  </si>
  <si>
    <t>(020) 2750000       0719071000</t>
  </si>
  <si>
    <t>info@icealion.com</t>
  </si>
  <si>
    <t>ICEA LION Center, Riverside Park - Nairobi</t>
  </si>
  <si>
    <t>Nairobi, Westlands, Mombasa, Meru Kisumu, Eldoret, Nakuru, Nyeri, Thika</t>
  </si>
  <si>
    <t>ICEA LION Life Assurance Company  Limited</t>
  </si>
  <si>
    <t>P.O Box 46143-00100, Nairobi</t>
  </si>
  <si>
    <t>+254 (0) 20 2750000
+254 719 071000
+254 730 151000</t>
  </si>
  <si>
    <t>ICEA LION Centre, Riverside Park, Chiromo Road.</t>
  </si>
  <si>
    <t>ICEA Building, Ambank House,Williamson, Unga House, Tulip House, Karen Office, Mombasa, Nyali, Kisumu, Eldoret, Nakuru, Nyeri, Thika, Meru</t>
  </si>
  <si>
    <t>Intra Africa Assurance Company Limited</t>
  </si>
  <si>
    <t xml:space="preserve">P.O Box 43241-00100 Nairobi   </t>
  </si>
  <si>
    <t>(020) 2712610       (020) 2712607/9</t>
  </si>
  <si>
    <t> info@intraafrica.co.ke</t>
  </si>
  <si>
    <t>Laxcon Plaza, Parklands Nairobi</t>
  </si>
  <si>
    <t>Nairobi, Kisumu, Eldoret, Mombasa, Nakuru</t>
  </si>
  <si>
    <t>Angela Kamau</t>
  </si>
  <si>
    <t>Invesco Assurance Company Ltd</t>
  </si>
  <si>
    <t>P.O Box 52964-00200, Nairobi</t>
  </si>
  <si>
    <t>invesco@invescoassurance.co.ke</t>
  </si>
  <si>
    <t>Chalbi drive, Lavington LR 3734/291 along Isaac Gathanju road</t>
  </si>
  <si>
    <t>Nairobi, Narok, Nyeri, Naivasha, Nanyuki, Nyahururu, Kerugoya, Meru, Embu, Thika, Muranga, Kisumu, Kakamega, Bungoma, Kisii, Migori, Mombasa, Malindi, Machakos, Kitui, Nakuru, Kericho, Eldoret, Kitale</t>
  </si>
  <si>
    <t>Jubilee Allianz General Insurance Limited</t>
  </si>
  <si>
    <t xml:space="preserve">General </t>
  </si>
  <si>
    <t>P.O Box66257-00800, Nairobi.</t>
  </si>
  <si>
    <t>020 328 1150</t>
  </si>
  <si>
    <t>talk2usgeneral@jubileekenya.com</t>
  </si>
  <si>
    <t>Jubilee Insurance Centre, Wabera Street, Nairobi</t>
  </si>
  <si>
    <t>Mombasa, Kisumu, Kisii, Meru, Nyeri, Thika, Bungoma, Eldoret, Machakos, Embu, Malindi,  Nairobi - Tulip, Mombasa road; Vanguard, Westlands; Purshottam, call center.</t>
  </si>
  <si>
    <t>Adja Samb</t>
  </si>
  <si>
    <t>Jubilee Health Insurance Limited</t>
  </si>
  <si>
    <t>P.O Box 30376-00100, Nairobi.</t>
  </si>
  <si>
    <t>(020) 3281000</t>
  </si>
  <si>
    <t>jic@jubileekenya.com</t>
  </si>
  <si>
    <t>Mombasa, Kisumu, Kisii, Meru, Nyeri, Thika, Bungoma, Eldoret, Machakos, Embu, Malindi,      Nairobi - Tulip, Mombasa road; Vanguard, Westlands; Purshottam, call center.</t>
  </si>
  <si>
    <t>Beth Njeri Muthama</t>
  </si>
  <si>
    <t>Jubilee Life Insurance Limited</t>
  </si>
  <si>
    <t>P.O. Box 30376-00100, Nairobi</t>
  </si>
  <si>
    <t>Mombasa, Kisumu, Kisii, Meru, Nyeri, Thika, Bungoma, Eldoret, Machakos, Embu, Malindi, Nairobi-Tulip, Mombasa road; Vanguard, Westlands; Purshottam, call centre</t>
  </si>
  <si>
    <t>Kenindia Assurance Company Limited</t>
  </si>
  <si>
    <t>Composite</t>
  </si>
  <si>
    <t>P.O Box 44372-00100, Nairobi</t>
  </si>
  <si>
    <t>(020) 316099 (020) 2214439 (020) 2210699 (020) 2218565 0722 205923/4 0733 333002/3</t>
  </si>
  <si>
    <t>kenindia@kenindia.com</t>
  </si>
  <si>
    <t>Kenindia House, 12th Floor, Loita Street</t>
  </si>
  <si>
    <t xml:space="preserve">Nairobi-Enterprise, Westlands, Nairobi Branch I; Nairobi Branch II;   Mombasa; Kisumu; Eldoret; Nakuru; Kisii &amp; Nyeri, Thika, Machakos, Meru     </t>
  </si>
  <si>
    <t xml:space="preserve">Yogesh Meshram </t>
  </si>
  <si>
    <t>Kenya Orient Insurance  Limited</t>
  </si>
  <si>
    <t>P.O Box 34530-00100, Nairobi</t>
  </si>
  <si>
    <t>(020) 2728603/4      (020) 2962000</t>
  </si>
  <si>
    <t>info@korient.co.ke</t>
  </si>
  <si>
    <t>Capitol Hill Towers, 6th Floor, Cathedral Road Nairobi</t>
  </si>
  <si>
    <t>Nairobi, Mombasa, Nyeri, Embu, Meru, Nakuru, Eldoret, Kisumu, Thika</t>
  </si>
  <si>
    <t>Kenya Orient Life Assurance Limited</t>
  </si>
  <si>
    <t>(020) 2728605      (020) 2961000           254 719042000</t>
  </si>
  <si>
    <t>info@korientlife.co.ke</t>
  </si>
  <si>
    <t>Capital Hill Towers, 2nd Cathedral Road, Nairobi</t>
  </si>
  <si>
    <t>Hughes Building(Nairobi), KTDA Building( Nairobi),  Kisii, Kisumu, Eldoret, Meru, Mombasa, Nakuru, Nyeri, Thika</t>
  </si>
  <si>
    <t>Jackson Muli</t>
  </si>
  <si>
    <t>Kenya Reinsurance Corporation Ltd</t>
  </si>
  <si>
    <t>P.O Box 30271-00100, Nairobi</t>
  </si>
  <si>
    <t>(020) 2202000 0703 083000</t>
  </si>
  <si>
    <t>kenyare@kenyare.co.ke</t>
  </si>
  <si>
    <t>Reinsurance Plaza, Taifa Road</t>
  </si>
  <si>
    <t>Cote d`Ivoire, Zambia, Uganda</t>
  </si>
  <si>
    <t>Hillary Wachinga</t>
  </si>
  <si>
    <t>Kuscco Mutual Assurance Limited</t>
  </si>
  <si>
    <t>P.O Box 28403-00200 Nairobi</t>
  </si>
  <si>
    <t>(020) 4400019</t>
  </si>
  <si>
    <t>info@kusccomutual.co.ke</t>
  </si>
  <si>
    <t>1st Flr, KUSCCO Centre, Kilimanjaro Venue, Upper Hill</t>
  </si>
  <si>
    <t>Kisumu-Kenya Re</t>
  </si>
  <si>
    <t>Liberty Life Assurance Kenya Ltd</t>
  </si>
  <si>
    <t xml:space="preserve">P.O Box 30364-00100, Nairobi
</t>
  </si>
  <si>
    <t>+254 202718365
+254 20 286 6000
0711 028 000
+254 20 271 8365</t>
  </si>
  <si>
    <t>csc@libertylife.co.ke</t>
  </si>
  <si>
    <t xml:space="preserve">Liberty House, 
Mamalaka Rd, Nyerere Rd Junction
</t>
  </si>
  <si>
    <t>Nairobi,Thika, Meru, Nakuru, Imperial Court- Uganda Road, Kisumu, Kisii, Mombasa, Muli Mall, Biashara street,Mwitu Center Building,Nanyuki, Kitui,Thika</t>
  </si>
  <si>
    <t>Harrison Gongo (Ag)</t>
  </si>
  <si>
    <t>Madison General Insurance Company Limited</t>
  </si>
  <si>
    <t>P.O Box 41163-00100, Nairobi</t>
  </si>
  <si>
    <t>(020) 2864000/ 2721970/1  (020) 2721357</t>
  </si>
  <si>
    <t>madison@madison.co.ke.</t>
  </si>
  <si>
    <t>Madison Insurance House, Upper Hill Close</t>
  </si>
  <si>
    <t>Meru, Kisumu, Nyeri, Kisii, Nakuru, Eldoret, Kakamega, Machakos, Kericho, Kitale, Embu, Kitengela, Ongata Rongai,Malindi, Mombasa, Thika, Homa Bay, Voi .  Nairobi -Ngong Road,Industrial area,Moi Avenue,Westlands, City Square,Buruburu</t>
  </si>
  <si>
    <t>Samuel Chege</t>
  </si>
  <si>
    <t>Continues from previous page</t>
  </si>
  <si>
    <t>Madison Life Insurance Company Kenya Limited</t>
  </si>
  <si>
    <t>P.O Box 47382-00100, Nairobi</t>
  </si>
  <si>
    <t>(020) 2864000 0722 203435     (020) 272334</t>
  </si>
  <si>
    <t>Githua Ngaruiya</t>
  </si>
  <si>
    <t>Mayfair Insurance Company Limited</t>
  </si>
  <si>
    <t>P O Box 45161-00100 Nairobi</t>
  </si>
  <si>
    <t>(020) 2999000</t>
  </si>
  <si>
    <t>info@mayfair.co.ke</t>
  </si>
  <si>
    <t>'MAYFAIR CENTRE 8TH FLOOR RALPH BUNCHE RD</t>
  </si>
  <si>
    <t>Nairobi, Mombasa, Eldoret</t>
  </si>
  <si>
    <t>Joshua Chiira</t>
  </si>
  <si>
    <t>Occidental Insurance Company Ltd</t>
  </si>
  <si>
    <t xml:space="preserve">P O Box 39459-00623, Nairobi </t>
  </si>
  <si>
    <t xml:space="preserve">  (020) 8155965/6                   0722202926             0734600485</t>
  </si>
  <si>
    <t>enquiries@occidental-ins.com</t>
  </si>
  <si>
    <t xml:space="preserve">Crescent Business Centre, 7th Floor Parklands Road, Westlands </t>
  </si>
  <si>
    <t>Nixon Shigoli</t>
  </si>
  <si>
    <t>Old Mutual General Insurance Kenya Limited</t>
  </si>
  <si>
    <t>P.O Box 43013-00100 Nairobi</t>
  </si>
  <si>
    <t>(020) 2850000             254 711 065000          254 20 2719 030</t>
  </si>
  <si>
    <t>oldmutualgeneralinsurance@oldmutual.co.ke</t>
  </si>
  <si>
    <t>OLD MUTUAL TOWERS_6th FLOOR</t>
  </si>
  <si>
    <t>Nairobi, Mombasa, Nyeri, Nakuru, Eldoret, Kisumu, Meru, Machakos, Thika, Kisii</t>
  </si>
  <si>
    <t>Japheth Ogalloh</t>
  </si>
  <si>
    <t>Old Mutual Life Assurance Kenya Limited</t>
  </si>
  <si>
    <t>P.O Box 23842-00100, Nairobi</t>
  </si>
  <si>
    <t xml:space="preserve">  (020) 2850300            (20) 2850300</t>
  </si>
  <si>
    <t>LIFE@UAP-GROUP.COM</t>
  </si>
  <si>
    <t>OLD MUTUAL TOWER</t>
  </si>
  <si>
    <t>Nairobi,Westlands, Kisumu, Eldoret,Nakuru, Nyeri, Mombasa, Meru, Thika, Kisii</t>
  </si>
  <si>
    <t>Loreen Makwanya</t>
  </si>
  <si>
    <t>Pacis Insurance Company Ltd</t>
  </si>
  <si>
    <t>P O Box 1870-00200, Nairobi.</t>
  </si>
  <si>
    <t xml:space="preserve">(020) 4247000  0720113122 </t>
  </si>
  <si>
    <t>info@paciskenya.com</t>
  </si>
  <si>
    <t>PACIS CENTRE 4TH FLOOR</t>
  </si>
  <si>
    <t xml:space="preserve">Nairobi, Nakuru, Meru, Mombasa, Thika, Eldoret </t>
  </si>
  <si>
    <t>Jean Mossop</t>
  </si>
  <si>
    <t>MUA Insurance (Kenya) Limited</t>
  </si>
  <si>
    <t>P O Box 30129-00100, Nairobi</t>
  </si>
  <si>
    <t xml:space="preserve">‪(020) 2211848‬          0732 178000           </t>
  </si>
  <si>
    <t>infoke@mua.co.ke</t>
  </si>
  <si>
    <t>Lynwood Court, Waiyaki Way, Nairobi</t>
  </si>
  <si>
    <t>Pioneer General Insurance Company</t>
  </si>
  <si>
    <t>P.O Box 20333-00200, Nairobi</t>
  </si>
  <si>
    <t>(020) 7220160</t>
  </si>
  <si>
    <t>pioneergeneral@pioneerinsurance.co.ke</t>
  </si>
  <si>
    <t>Pioneer House, Moi Avenue</t>
  </si>
  <si>
    <t>Milkah Kinyua</t>
  </si>
  <si>
    <t>Pioneer Assurance Company Limited</t>
  </si>
  <si>
    <t>(020) 2220 814/5          207220000</t>
  </si>
  <si>
    <t>info@pioneerassurance.co.ke</t>
  </si>
  <si>
    <t>Finance House- Loita Street, Reinsurance Plaza, Malindi,  Nakuru, Mombasa, Bungoma, Meru, Voi, Kisumu, Machakos, Thika, Nyeri, Homabay, Eldoret, Kitale, Embu</t>
  </si>
  <si>
    <t>Emmanuel Opakasi</t>
  </si>
  <si>
    <t>Prudential Life Assurance Company Limited</t>
  </si>
  <si>
    <t>P.O Box 25093-00100, Nairobi</t>
  </si>
  <si>
    <t>(020) 2712591/2/3/6    +254 719 075 000</t>
  </si>
  <si>
    <t>info@prudentiallife.co.ke</t>
  </si>
  <si>
    <t>Vienna Court, State House Crescent Road</t>
  </si>
  <si>
    <t>Nairobi,Kisumu, Mombasa, Eldoret, Nakuru</t>
  </si>
  <si>
    <t>Gwen Kinisu</t>
  </si>
  <si>
    <t xml:space="preserve">Resolution  Insurance Company Limited ( now under statutory management) </t>
  </si>
  <si>
    <t>P.O Box 4469-00100, Nairobi</t>
  </si>
  <si>
    <t>(020) 2894000                   (020) 3874774</t>
  </si>
  <si>
    <t>info@resolution.co.ke</t>
  </si>
  <si>
    <t>Parkfield Place , Off Waiyaki Way, Nairobi</t>
  </si>
  <si>
    <t>Nairobi, Mombasa, Kisumu, Meru, Kisii, Nakuru, Nyeri, Eldoret, Thika</t>
  </si>
  <si>
    <t>Policyholders Compensation Fund</t>
  </si>
  <si>
    <t>Sanlam General Insurance Company</t>
  </si>
  <si>
    <t>P.O. Box 60656-00200, Nairobi</t>
  </si>
  <si>
    <t>(020)2713131 0719035000</t>
  </si>
  <si>
    <t>info@sanlam.co.ke</t>
  </si>
  <si>
    <t>Sanlam Tower, Waiyaki way Westlands</t>
  </si>
  <si>
    <t>Nairobi,Kisumu,Thika, Mombasa, Nakuru, Kericho,Machakos, Nyeri, Eldoret</t>
  </si>
  <si>
    <t xml:space="preserve">George Kuria  </t>
  </si>
  <si>
    <t>Sanlam Life Assurance Company Limited</t>
  </si>
  <si>
    <t>P.O Box 44041-00100, Nairobi</t>
  </si>
  <si>
    <t xml:space="preserve">(020) 2781000      </t>
  </si>
  <si>
    <t>customercare@sanlam.co.ke</t>
  </si>
  <si>
    <t>Sanlam House</t>
  </si>
  <si>
    <t>Eldoret, Embu, Kisii, Mombasa, Nairobi City Centre,Nairobi Mega,Prestige, Premier,Nakuru,Kisumu, Meru, Machakos,Nyeri, Thika</t>
  </si>
  <si>
    <t>Patrick Tumbo (Ag)</t>
  </si>
  <si>
    <t>Star Discover Insurance Limited</t>
  </si>
  <si>
    <t>0717 782 753
0100 782 753</t>
  </si>
  <si>
    <t>info@starinsurance.co.ke</t>
  </si>
  <si>
    <t>Jonah Tomno</t>
  </si>
  <si>
    <t xml:space="preserve">Star Discover Life Insurance Limited </t>
  </si>
  <si>
    <t>Life</t>
  </si>
  <si>
    <t>Nelson Chege</t>
  </si>
  <si>
    <t>Takaful Insurance of Africa Ltd</t>
  </si>
  <si>
    <t>P.O Box 1811-00100, Nairobi.</t>
  </si>
  <si>
    <t>254 207909299</t>
  </si>
  <si>
    <t>info@takafulafrica.com</t>
  </si>
  <si>
    <t>Renaissance Corporate Park, Elgon Road, Upper Hill</t>
  </si>
  <si>
    <t xml:space="preserve">Mombasa, Garissa, Wajir,  Nairobi- Eastleigh; CBD;   </t>
  </si>
  <si>
    <t>Tausi Assurance Company Limited</t>
  </si>
  <si>
    <t>P.O Box 28889-00200, Nairobi</t>
  </si>
  <si>
    <t>0729 145 888                  0735 145020</t>
  </si>
  <si>
    <t>clients@tausiassurance.com</t>
  </si>
  <si>
    <t>Tausi Court, Tausi Road, Off Muthithi Road, Westlands</t>
  </si>
  <si>
    <t>Rita Thatthi</t>
  </si>
  <si>
    <t>P.O Box 30390-00100,Nairobi</t>
  </si>
  <si>
    <t>(020) 2783000  0711039000</t>
  </si>
  <si>
    <t>info@heritage.co.ke</t>
  </si>
  <si>
    <t>CfC House, Mamlaka Road</t>
  </si>
  <si>
    <t>Nairobi, Mombasa, Eldoret, Naivasha, Nakuru, Meru, Thika, Machakos, Kitui, Kisii, Kisumu</t>
  </si>
  <si>
    <t>Godfrey Kioi</t>
  </si>
  <si>
    <t>The Kenyan Alliance Insurance Company Limited</t>
  </si>
  <si>
    <t>P.O Box 30170-00100, Nairobi</t>
  </si>
  <si>
    <t>0722 205286            0733 600462      2284000</t>
  </si>
  <si>
    <t>kai@kenyanalliance.com</t>
  </si>
  <si>
    <t>Dunhill Towers, 12th Floor, Waiyaki Way, Westlands</t>
  </si>
  <si>
    <t xml:space="preserve">Mombasa;  Nakuru; Kisumu; Kitui; Thika; Karatina; Machakos &amp; Meru; Nairobi- Bunyala </t>
  </si>
  <si>
    <t>The Monarch Insurance Company Limited</t>
  </si>
  <si>
    <t>P.O Box 44003-00100, Nairobi</t>
  </si>
  <si>
    <t>(020) 4292000,       (020) 2338132,       (020) 2338134/5,  0705426931, 0786426931</t>
  </si>
  <si>
    <t>info@monarchinsurance.co.ke</t>
  </si>
  <si>
    <t>Chester House, 1st Floor, Koinange Street, Nairobi</t>
  </si>
  <si>
    <t>Prudential House, Tom Mboya Nairobi; Solar House, Nairobi; Jubilee Insurance Building Mombasa, North Coast Mombasa Nairobi; Thika; Kisii;Nakuru; Meru; Kisumu &amp; Eldoret, Meru</t>
  </si>
  <si>
    <t>Mercy Ndegwa</t>
  </si>
  <si>
    <t>Trident Insurance Company Limited</t>
  </si>
  <si>
    <t>P.O Box 55651-00200, Nairobi</t>
  </si>
  <si>
    <t>(020) 2721710                (020) 2721710</t>
  </si>
  <si>
    <t>info@trident.co.ke</t>
  </si>
  <si>
    <t>Capitol Hill Towers, Cathedral Road</t>
  </si>
  <si>
    <t>Nairobi, Mombasa, Nakuru, Kisii,Meru, Thika</t>
  </si>
  <si>
    <t>Xplico Insurance Company Ltd</t>
  </si>
  <si>
    <t>P O Box 38106-00623, Nairobi</t>
  </si>
  <si>
    <t>0700 111999                   (020) 3642000</t>
  </si>
  <si>
    <t>info@xplicoinsurance.co.ke</t>
  </si>
  <si>
    <t>Park Place 5th Floor, 2nd Avenue, Parklands, Off Limuru Road, Nairobi</t>
  </si>
  <si>
    <t>Nairobi, Eldoret, Kakamega, Meru, Mombasa, Nakuru, Thika</t>
  </si>
  <si>
    <t>Duncan Bosire (Ag)</t>
  </si>
  <si>
    <t>WAICA Reinsurance (Kenya) Limited</t>
  </si>
  <si>
    <t>P. O Box 20495-00100, Nairobi</t>
  </si>
  <si>
    <t>(020) 2722000         254 722 419839</t>
  </si>
  <si>
    <t>info@waicare.com</t>
  </si>
  <si>
    <t>Real Towers Annex, 3rd Floor, Hospital Road, Upper Hill, Nairobi</t>
  </si>
  <si>
    <t>Charles Etemesi</t>
  </si>
  <si>
    <t>Group</t>
  </si>
  <si>
    <t>Postal Address</t>
  </si>
  <si>
    <t>Telephone Number</t>
  </si>
  <si>
    <t>Website</t>
  </si>
  <si>
    <t>Physical Location</t>
  </si>
  <si>
    <t>Head of Institution</t>
  </si>
  <si>
    <t>AAR Insurance Holdings Limited</t>
  </si>
  <si>
    <t>0703 063 000, 0730 633 000, (020) 2895 000</t>
  </si>
  <si>
    <t>Real Towers, Group Floor, Hospital Road, Upper Hill</t>
  </si>
  <si>
    <t>Patrick Gatonga</t>
  </si>
  <si>
    <t>Apollo Investments Limited</t>
  </si>
  <si>
    <t>P.O. Box 30389-00100, Nairobi</t>
  </si>
  <si>
    <t>(020) 3641 000, 0722 276 556</t>
  </si>
  <si>
    <t>investments@apollo.co.ke</t>
  </si>
  <si>
    <t>Apollo Centre, 07 Ring Road Parklands, Westlands, Nairobi Kenya</t>
  </si>
  <si>
    <t>Ashok Shah</t>
  </si>
  <si>
    <t>Britam Holiding PLC</t>
  </si>
  <si>
    <t>P.O. Box 30375-00100, Nairobi Kenya</t>
  </si>
  <si>
    <t>(020) 2833 000, 0703 094 000</t>
  </si>
  <si>
    <t>Britam Centre, Mara/Ragati Road, Junction, Upper Hill</t>
  </si>
  <si>
    <t>Tom Gitogo</t>
  </si>
  <si>
    <t>CIC Insurance Group Limited</t>
  </si>
  <si>
    <t>P.O. Box 59485-00200, Nairobi Kenya</t>
  </si>
  <si>
    <t>(020) 2823 000, 0703 099 120</t>
  </si>
  <si>
    <t>callc@cic.co.ke</t>
  </si>
  <si>
    <t>CIC Plaza, Upper Hill, Mara Road</t>
  </si>
  <si>
    <t>Patrick Nyaga</t>
  </si>
  <si>
    <t>GA Insurance Limited Group</t>
  </si>
  <si>
    <t>P.O. Box 42166-00100, Nairobi, Kenya</t>
  </si>
  <si>
    <t>0729 626 000</t>
  </si>
  <si>
    <t>GA Insurance House, Ralph Bunche Road</t>
  </si>
  <si>
    <t>Vijay Srivastava</t>
  </si>
  <si>
    <t>ICEA Lion Insurance Holdings Ltd</t>
  </si>
  <si>
    <t>P.O. Box  46143-00100, Nairobi, Kenya</t>
  </si>
  <si>
    <t>(020) 2750 000, 0719 071 000, 0730 151 000, 0719 071 999 0730 151 999</t>
  </si>
  <si>
    <t>ICEA LION Centre, Riverside Park, Chiromo Road, Westlands</t>
  </si>
  <si>
    <t>Philip Lopokoyit (Ag)</t>
  </si>
  <si>
    <t>Jubilee Holdings Limited</t>
  </si>
  <si>
    <t>P.O. Box 30376-00100, Nairobi, Kenya</t>
  </si>
  <si>
    <t>(020) 3281 000</t>
  </si>
  <si>
    <t>Julius Kipngetich</t>
  </si>
  <si>
    <t>Liberty Kenya Holdings PLC</t>
  </si>
  <si>
    <t>P.O. Box 30390-00100, Nairobi, Kenya</t>
  </si>
  <si>
    <t>(020) 2866 000, 0711 028 000</t>
  </si>
  <si>
    <t>csc@libertykenya.co.ke</t>
  </si>
  <si>
    <t>Liberty House, Mamlaka Road</t>
  </si>
  <si>
    <t>Kieran Richard Godden</t>
  </si>
  <si>
    <t>Madison Group Limited</t>
  </si>
  <si>
    <t>P.O Box 41163-00100, Nairobi Kenya</t>
  </si>
  <si>
    <t>(020) 2864 000, 0709 922 000</t>
  </si>
  <si>
    <t>madison@madison.co.ke</t>
  </si>
  <si>
    <t>Madison House, Upper Hill Close</t>
  </si>
  <si>
    <t>Samuel G. Ngaruiya</t>
  </si>
  <si>
    <t>Old Mutual Holdings PLC</t>
  </si>
  <si>
    <t>P.O. Box 43013-00100, Nairobi Kenya</t>
  </si>
  <si>
    <t>(020) 2850 000, 0711 065 000, 0711 010 100</t>
  </si>
  <si>
    <t>customerservice@oldmutual.co.ke</t>
  </si>
  <si>
    <t>Old Mutual Tower, Upper Hill Road</t>
  </si>
  <si>
    <t>Arthur Oginga</t>
  </si>
  <si>
    <t>Sanlam Kenya PLC</t>
  </si>
  <si>
    <t>P.O. Box 10493-00100, Nairobi, Kenya</t>
  </si>
  <si>
    <t>(020) 2781 000, 0722 206 900</t>
  </si>
  <si>
    <t>Sanlam House, Kenyatta Avenue</t>
  </si>
  <si>
    <t>Patrick Tumbo</t>
  </si>
  <si>
    <t>Company/ Association</t>
  </si>
  <si>
    <t>P.O Box 24203-00100, Nairobi</t>
  </si>
  <si>
    <t>0794 582 700</t>
  </si>
  <si>
    <t>www.pcf.go.ke</t>
  </si>
  <si>
    <t>KWFT Center, 6th Floor, Masaba Road</t>
  </si>
  <si>
    <t>College of Insurance</t>
  </si>
  <si>
    <t>P.O. Box 56928-00200, Nairobi</t>
  </si>
  <si>
    <t>020 2325 785/2325881/2619242/2329493  0722 509 759/0733 520 238</t>
  </si>
  <si>
    <t>www.coi.ac.ke</t>
  </si>
  <si>
    <t>Red Cross Rd, South 'C'</t>
  </si>
  <si>
    <t>Ben Kajwang</t>
  </si>
  <si>
    <t>Association of Kenya Insurers</t>
  </si>
  <si>
    <t>P.O. Box 45338-00100, Nairobi Kenya</t>
  </si>
  <si>
    <t>0709 6400 000, 0733 610 325, 0722 204 149, 020 2630 295</t>
  </si>
  <si>
    <t>www.akinsure.com</t>
  </si>
  <si>
    <t>AKI Centre, Mimosa Rd Muchai Drive off Ngong Rd</t>
  </si>
  <si>
    <t>Tom Gichuhi</t>
  </si>
  <si>
    <t>Association of Insurance Brokers of Kenya</t>
  </si>
  <si>
    <t>0733 300 946, 0707 209 856</t>
  </si>
  <si>
    <t>www.aibk.co.ke</t>
  </si>
  <si>
    <t>College of Insurance,Red Cross Rd, South 'C'</t>
  </si>
  <si>
    <t>Insurance Institute of Kenya</t>
  </si>
  <si>
    <t>020 2330 255/ 2330 277,  0735 350 450</t>
  </si>
  <si>
    <t>www.iik.or.ke</t>
  </si>
  <si>
    <t>Agnes Macharia</t>
  </si>
  <si>
    <t>Medical Insurance Providers Association of Kenya</t>
  </si>
  <si>
    <t>P.O. Box 40612-00100, Nairobi, Kenya</t>
  </si>
  <si>
    <t>0728 998 688</t>
  </si>
  <si>
    <t>Scribe Services, Lonrho House, 16th Floor, Standard Street</t>
  </si>
  <si>
    <t>John M. Mburu</t>
  </si>
  <si>
    <t>Institute of Loss Adjusters and Risk Surveyors Kenya</t>
  </si>
  <si>
    <t>P.O. Box  56928-00100, Nairobi, Kenya</t>
  </si>
  <si>
    <t>0723 393 330</t>
  </si>
  <si>
    <t>www.iars.co.ke</t>
  </si>
  <si>
    <t>Stephen Kiarie</t>
  </si>
  <si>
    <t>Association of Kenya Professional Insurance Agents</t>
  </si>
  <si>
    <t>P.O. Box 27065-00100, Nairobi, Kenya</t>
  </si>
  <si>
    <t>0733 572 961, 0700279 552, 0722 524 335</t>
  </si>
  <si>
    <t>www.akpia.co.ke</t>
  </si>
  <si>
    <t>Kampus Towers, 5th Floor, University Way, Opp. Central Police Station</t>
  </si>
  <si>
    <t>Clifford Ochieng</t>
  </si>
  <si>
    <t>Bancassurance Association of Kenya</t>
  </si>
  <si>
    <t>P.O. Box 2337-00100, Nairobi, Kenya</t>
  </si>
  <si>
    <t>0705 840 472</t>
  </si>
  <si>
    <t>I&amp;M Bank Tower, 13th Floor, Kenyatta Avenue</t>
  </si>
  <si>
    <t>Aggrey Mulumbi</t>
  </si>
  <si>
    <t>Bima Intermediaries Association of Kenya</t>
  </si>
  <si>
    <t>P.O. Box 24536-00100, Nairobi, Kenya</t>
  </si>
  <si>
    <t>0723/0733 952 831</t>
  </si>
  <si>
    <t>www.bimaintermediaries.co.ke</t>
  </si>
  <si>
    <t>Viwandani Road A Nairobi Ectovile Estate</t>
  </si>
  <si>
    <t>Washington Ndegea</t>
  </si>
  <si>
    <t>Motor Assessors Association of Kenya</t>
  </si>
  <si>
    <t>P.O. Box 9641-00200, Nairobi, Kenya</t>
  </si>
  <si>
    <t>0723 260 517</t>
  </si>
  <si>
    <t>KCB Building, 2nd Floor, Jogoo Road</t>
  </si>
  <si>
    <t>A.K. Mureithi</t>
  </si>
  <si>
    <t>ZEP-RE (PTA Reinsurance)</t>
  </si>
  <si>
    <t>P.O. Box 42769-00100, Nairobi</t>
  </si>
  <si>
    <t>020 4973 000/ 2738221</t>
  </si>
  <si>
    <t>www.zep-re.com</t>
  </si>
  <si>
    <t>ZEP-RE Place, 8th Floor, Longonot Road, Upper Hill</t>
  </si>
  <si>
    <t>Hope Murera</t>
  </si>
  <si>
    <t>Africa Reinsurance Corporation</t>
  </si>
  <si>
    <t>P.O. Box 62328-00200, Nairobi</t>
  </si>
  <si>
    <t>020 2970 000</t>
  </si>
  <si>
    <t>www.africa-re.com/east-africa</t>
  </si>
  <si>
    <t>Africa Re Centre, Hospital Road, Upper Hill</t>
  </si>
  <si>
    <t>Corneille Karekezi</t>
  </si>
  <si>
    <t xml:space="preserve">African Trade &amp; Investment Development Insurance </t>
  </si>
  <si>
    <t>P.O. Box 10620-00100, Nairobi, Kenya</t>
  </si>
  <si>
    <t>020 2726 999/ 2719 727, 0722 205 007, 0733 625 511</t>
  </si>
  <si>
    <t>www.ati-aca.org</t>
  </si>
  <si>
    <t>Kenya Re Towers, 5th Floor, Off Rangati Rd, Upper Hill</t>
  </si>
  <si>
    <t>Manual Moses</t>
  </si>
  <si>
    <t>National Association of Kenya Investigators</t>
  </si>
  <si>
    <t>020 2223 055</t>
  </si>
  <si>
    <t>www.naki.co.ke</t>
  </si>
  <si>
    <t>Koinange Street, Nairobi, Kenya</t>
  </si>
  <si>
    <t>Alex Muteti</t>
  </si>
  <si>
    <t>The Actuarial Society of Kenya</t>
  </si>
  <si>
    <t>P.O. Box 35974-00200, Nairobi, Kenya</t>
  </si>
  <si>
    <t>www.actuarieskenya.or.ke</t>
  </si>
  <si>
    <t>Strathemore University, Ole Sangale Road, Off Langata Road, Madaraka Estate</t>
  </si>
  <si>
    <t xml:space="preserve">APPENDIX 46: DIRECTORY OF INSURANCE AND RE-INSURANCE COMPANIES IN KENYA </t>
  </si>
  <si>
    <t>P.O Box 10493-00100, Nairobi</t>
  </si>
  <si>
    <t>(020) 2247600  , (020) 2781000         (020) 2225050  ,0722206900/1   0733418807</t>
  </si>
  <si>
    <t>customerservice@pan-africa.com</t>
  </si>
  <si>
    <t>Pan Africa Life House, Kenyatta Avenue</t>
  </si>
  <si>
    <t>(020) 2725134/5</t>
  </si>
  <si>
    <t>CIC Plaza, Mara Road, Upper Hill</t>
  </si>
  <si>
    <t>Peter Mwaniki (Ag.)</t>
  </si>
  <si>
    <t>The Heritage Insurance Company Limited</t>
  </si>
  <si>
    <t>The Jubilee Insurance Company of Kenya Limited</t>
  </si>
  <si>
    <t>Long Term</t>
  </si>
  <si>
    <t>Jubilee Insurance House, Wabera Street, Nairobi</t>
  </si>
  <si>
    <t>Mombasa, Kisumu, Kisii, Meru, Nyeri, Thika, Bungoma, Eldoret, Machakos, Embu, Malindi,                           Nairobi - Tulip, Mombasa road; Vanguard, Westlands; Purshottam, call center.</t>
  </si>
  <si>
    <t>Azim Dawood</t>
  </si>
  <si>
    <t>Janet Kiunga</t>
  </si>
  <si>
    <t xml:space="preserve">(020) 2216449 (020) 2216192 (020) 2241626 (020) 2241630/7 (020) 2216450 0722 205286 0733 600462 </t>
  </si>
  <si>
    <t>Peninah Kimani (Ag)</t>
  </si>
  <si>
    <t>(020) 4292000               (020) 2338132               (020) 2338134/5  0705426931        0786426931</t>
  </si>
  <si>
    <t>George Nyambuti (Ag)</t>
  </si>
  <si>
    <t xml:space="preserve">(020) 2721710                (020) 2642765 </t>
  </si>
  <si>
    <t>Robert Muiruri</t>
  </si>
  <si>
    <t>(020) 2722000</t>
  </si>
  <si>
    <t>waicarekenya@waicare.com</t>
  </si>
  <si>
    <t>APPENDIX 45: SUMMARY OF POLICYHOLDERS' COMPENSATION FUND LEVIES FOR THE YEAR ENDED 31.12.2017</t>
  </si>
  <si>
    <t>APA LIFE ASSURANCE</t>
  </si>
  <si>
    <t>BARCLAYS LIFE</t>
  </si>
  <si>
    <t>BRITAM GENERAL</t>
  </si>
  <si>
    <t>ICEA LION LIFE ASSURANCE</t>
  </si>
  <si>
    <t xml:space="preserve">KENYAN ALLIANCE INSURANCE </t>
  </si>
  <si>
    <t xml:space="preserve">PAN AFRICA LIFE INSURANCE </t>
  </si>
  <si>
    <t>Amounts in Shillings</t>
  </si>
  <si>
    <t>Gateway Insurance &amp; Pan Africa Life were merged into Sanlam Insurance.</t>
  </si>
  <si>
    <t>APPENDIX 38: INSURANCE AND REINSURANCE PREMIUM LEVIES FOR THE YEAR ENDED 31.12.2014</t>
  </si>
  <si>
    <t>NAME</t>
  </si>
  <si>
    <t>1% PREMIUM LEVY</t>
  </si>
  <si>
    <t>5% REINSURANCE PREMIUM LEVY</t>
  </si>
  <si>
    <t>NO.</t>
  </si>
  <si>
    <t xml:space="preserve">ACROPOLIS INSURANCE BROKERS </t>
  </si>
  <si>
    <t>J.W. SEAGON LIFE &amp; HEALTH INSURANCE</t>
  </si>
  <si>
    <t>AFROCENTRIC HEALTH SOLUTIONS</t>
  </si>
  <si>
    <t>ALEXANDER FORBES LTD</t>
  </si>
  <si>
    <t>ALLIANZ WORLDWIDE CARE</t>
  </si>
  <si>
    <t>AON KENYA INSURANCE BROKERS</t>
  </si>
  <si>
    <t xml:space="preserve">LIFECARE INTERNATIONAL </t>
  </si>
  <si>
    <t>MIC GLOBAL RISK</t>
  </si>
  <si>
    <t>MUTUAL TRUST AGENCIES LIMTED</t>
  </si>
  <si>
    <t>PACIFIC INSURANCE BROKERS EA LTD</t>
  </si>
  <si>
    <t>EXECUTIVE HEALTHCARE SOLUTIONS</t>
  </si>
  <si>
    <t>STARLIT INSURANCE BROKERS</t>
  </si>
  <si>
    <t>GOLDSTAR HEALTHCARE LTD</t>
  </si>
  <si>
    <t>H.S JUSTLEY INSURANCE BROKERS</t>
  </si>
  <si>
    <t>HEALTHLINE SOLUTIONS LTD</t>
  </si>
  <si>
    <t>INDEMNITY INSURANCE AGENTS</t>
  </si>
  <si>
    <t>Amounts in Thousands Shillings</t>
  </si>
  <si>
    <t>41766 Nairobi</t>
  </si>
  <si>
    <t>(020) 2895000        (020) 2715319</t>
  </si>
  <si>
    <t>2nd Floor, Williamson House, 4th Ngong Avenue</t>
  </si>
  <si>
    <t>Nairobi, Mombasa, Thika, Eldoret, Kisumu, Naivasha, Malaindi, Kakamega, Nyeri</t>
  </si>
  <si>
    <t>Caroline Munene</t>
  </si>
  <si>
    <t>61599-00200 Nairobi</t>
  </si>
  <si>
    <t>(020) 2204000           0738312121</t>
  </si>
  <si>
    <t>TransNational Plaza</t>
  </si>
  <si>
    <t>Nairobi, Mombasa, Eldoret, Nakuru, Kitale, Kisii, Kisumu, Nyahururu, Bungoma, Kericho, Malindi, Kapsabet, Migori, Thika, Meru, Nyeri</t>
  </si>
  <si>
    <t>49460 – 00200 Nairobi</t>
  </si>
  <si>
    <t>020 3676000</t>
  </si>
  <si>
    <t>Japh Olende</t>
  </si>
  <si>
    <t>APA Insurance Company Limited</t>
  </si>
  <si>
    <t>30065-00100 Nairobi</t>
  </si>
  <si>
    <t>(020) 286 2000</t>
  </si>
  <si>
    <t>Apollo Centre, Ring Road Parklands Nairobi</t>
  </si>
  <si>
    <t>Nairobi, Mombasa, Kisumu, Nyeri, Eldoret, Meru, Naivasha, Nakuru, Thika, Embu, Kisii, Machakos, Kericho, Muranga, Nyahururu, Narok, Kakamega, Migori, Chuka, Bungoma, Kitengela, Kiambu, Maua</t>
  </si>
  <si>
    <t>Suresh Kumar</t>
  </si>
  <si>
    <t>APA Life Assurance Company Limited</t>
  </si>
  <si>
    <t>P.O. Box 30389 00100-GPO Nairobi  Kenya</t>
  </si>
  <si>
    <t xml:space="preserve">(020) 3641000, 0713189172 </t>
  </si>
  <si>
    <t>info@apalife.co.ke</t>
  </si>
  <si>
    <t>Ag. Daniel Mugo</t>
  </si>
  <si>
    <t>British American Insurance Co. (K) Limited</t>
  </si>
  <si>
    <t>P. O. Box 30375 - 00100, Nairobi</t>
  </si>
  <si>
    <t>(020) 2710927/38        (020) 2833000</t>
  </si>
  <si>
    <t>insurance@britam.co.ke</t>
  </si>
  <si>
    <t>British American Centre, Mara &amp; Ragati Roads</t>
  </si>
  <si>
    <t xml:space="preserve">Ambank House, Nairobi; Barclays Plaza Nairobi; Phoenix House Nairobi; Timau Plaza Nairobi; Soni Arcade Westlands; Nakuru; Embu; Kisumu; Thika; Nyeri; Bungoma; Eldoret; Machakos; Kisii; Kitengela; Meru; Nyahururu; Malindi; Naivasha; Kakamega; Isiolo; Nanyuki; Kitui; Muranga &amp; Kericho </t>
  </si>
  <si>
    <t>Stephen Wandera</t>
  </si>
  <si>
    <t>Cannon Assurance Company (K) Limited</t>
  </si>
  <si>
    <t>P. O. Box 30216 - 00100 NAIROBI</t>
  </si>
  <si>
    <t>(020) 3966000</t>
  </si>
  <si>
    <t>info@cannonassurance.com</t>
  </si>
  <si>
    <t>Gateway Business Park, Mombasa Road</t>
  </si>
  <si>
    <t>Cannon House, Nairobi; Union Towers, Nairobi; Thika; Mombas; Nakuru &amp; Nyeri</t>
  </si>
  <si>
    <t>Ag. John Ng'ang'a</t>
  </si>
  <si>
    <t>Capex Life Insurance Company Limited</t>
  </si>
  <si>
    <t>P.O.Box 12043-00400, Nairobi, Kenya </t>
  </si>
  <si>
    <t>(020) 2712384/85, 0723547166 </t>
  </si>
  <si>
    <t>Fifth Avenue Office Suites, 6th Floor, 5th Ngong Avenue Road, off Ngong Road</t>
  </si>
  <si>
    <t>Nairobi,Mombasa, Kisumu, Nakuru, Malindi, Nyeri, Eldoret</t>
  </si>
  <si>
    <t>Peter Ogguniran</t>
  </si>
  <si>
    <t>CFC Life Assurance Company Ltd</t>
  </si>
  <si>
    <t>PO Box 30364-00100 
Nairobi</t>
  </si>
  <si>
    <t>(020) 2866000/ 0722204660</t>
  </si>
  <si>
    <t>csc@cfclife.co.ke</t>
  </si>
  <si>
    <t xml:space="preserve">CfC House, 
Mamalaka Rd, Nyerere Rd Junction
</t>
  </si>
  <si>
    <t>Nairobi,Thika, Meru, Nakuru, Imperial Court- Uganda Road, Kisumu, Kisii, Mombasa, Muli Mall, Biashara street,Mwitu Center Building</t>
  </si>
  <si>
    <t>Abel Munda</t>
  </si>
  <si>
    <t>59485-00200 Nairobi</t>
  </si>
  <si>
    <t>Nairobi, Embu, Nyeri, Meru, Machakos, Nyahururu, Thika, Kiambu, Buruburu, Westlands</t>
  </si>
  <si>
    <t>Kenneth Kimani</t>
  </si>
  <si>
    <t>CIC Life Insurance Company Ltd</t>
  </si>
  <si>
    <t>P.O. Box 59485 - 00200 Nairobi</t>
  </si>
  <si>
    <t>Nairobi,Mombasa, Kisii, Kisumu, Nakuru, Kakamega, Eldoret, Bungoma, Kericho</t>
  </si>
  <si>
    <t>David Ronoh</t>
  </si>
  <si>
    <t>Continental Re</t>
  </si>
  <si>
    <t>P.O Box 76326 - 00508, NAIROBI.</t>
  </si>
  <si>
    <t>Lenana Place, Lenana Road</t>
  </si>
  <si>
    <t>Calisto Ogaye</t>
  </si>
  <si>
    <t>P. O. Box 34172, 00100 – Nairobi</t>
  </si>
  <si>
    <t>(020) 2717617       0774 024778          0770 366958           0770 366955         0728 700093</t>
  </si>
  <si>
    <t xml:space="preserve">cic@swiftkenya.com, </t>
  </si>
  <si>
    <t>Corporate Place, Kiambere Road, off Lowerhill Road</t>
  </si>
  <si>
    <t>St. Ellis House Nairobi &amp; Mombasa</t>
  </si>
  <si>
    <t>Mark Obuya</t>
  </si>
  <si>
    <t>40863-00100 Nairobi</t>
  </si>
  <si>
    <t>(020) 3250000</t>
  </si>
  <si>
    <t>Nairobi, Nakuru, Thika, Mombasa, Nyeri, Kerugoya, Meru, Embu</t>
  </si>
  <si>
    <t>Terry Wijenje</t>
  </si>
  <si>
    <t>East Africa Reinsurance Company Limited</t>
  </si>
  <si>
    <t>P. O. Box 20196 - 00200 Nairobi</t>
  </si>
  <si>
    <t>eare@africaonline.co.ke</t>
  </si>
  <si>
    <t>Riverside Drive</t>
  </si>
  <si>
    <t xml:space="preserve">47435, 00100 Nairobi, GPO </t>
  </si>
  <si>
    <t>0722 204 967</t>
  </si>
  <si>
    <t>Nairobi,Mombasa, Eldoret, Kisumu</t>
  </si>
  <si>
    <t>Mathew Koech</t>
  </si>
  <si>
    <t xml:space="preserve">P.O. BOX 30064 - 00100, NAIROBI </t>
  </si>
  <si>
    <t>(020) 2900000</t>
  </si>
  <si>
    <t>info@firstassurance.co.ke</t>
  </si>
  <si>
    <t>Clyde Grds Lavington, Off James Gichuru Lane</t>
  </si>
  <si>
    <t>Pan Africa House, Nairobi; Kisumu; Mombasa &amp; Nakuru</t>
  </si>
  <si>
    <t xml:space="preserve">Stephen Githiga </t>
  </si>
  <si>
    <t>GA Insurance Company Limited</t>
  </si>
  <si>
    <t>42166 – 00100 Nairobi</t>
  </si>
  <si>
    <t>(020) 2711633/4</t>
  </si>
  <si>
    <t>GA Insurance House, 4th Floor, Ralph Bunche Road, Upper Hill</t>
  </si>
  <si>
    <t>Vijay Srivastava </t>
  </si>
  <si>
    <t>GA Life Assurance Company Ltd</t>
  </si>
  <si>
    <t>Box 42166-00100, Nairobi</t>
  </si>
  <si>
    <t xml:space="preserve"> (020) 2711633/4</t>
  </si>
  <si>
    <t xml:space="preserve">GA House, 
Ralph Bunche Road
</t>
  </si>
  <si>
    <t>Gateway Insurance Company Ltd</t>
  </si>
  <si>
    <t>60656-00200, Nairobi</t>
  </si>
  <si>
    <t>(020) 2713131/7         0719035000</t>
  </si>
  <si>
    <t>info@gateway-insurance.co.ke</t>
  </si>
  <si>
    <t>Gateway Place, Milimani Road Nairobi</t>
  </si>
  <si>
    <t>Kericho, Mombasa, Embu, Malindi, Nyeri, Thika, Nakuru, Eldoret, Nyahururu, Machakos, Kisumu, Kisii</t>
  </si>
  <si>
    <t>Ag. Elijah Wachira</t>
  </si>
  <si>
    <t>Geminia Insurance Company Ltd</t>
  </si>
  <si>
    <t>P.O.BOX 61316 - 00200, Nairobi</t>
  </si>
  <si>
    <t>(020) 2782000       0723 057244         0734 230860          0770 258877</t>
  </si>
  <si>
    <t>Geminia Insurance Plaza, Kilimanjaro Avenue, Upper Hill</t>
  </si>
  <si>
    <t xml:space="preserve">Mombasa; Kisumu; Eldoret &amp; Kisii </t>
  </si>
  <si>
    <t>Kamaljit Sembi</t>
  </si>
  <si>
    <t>Ghana Re - Liason Office</t>
  </si>
  <si>
    <t xml:space="preserve">P.O BOX 42916 - 00100 Nairobi  </t>
  </si>
  <si>
    <t>(020) 3748974/5</t>
  </si>
  <si>
    <t>info@ghanare.com</t>
  </si>
  <si>
    <t>TRV Office Plaza, 58 Muthithi Road, Suite 2D, Westlands</t>
  </si>
  <si>
    <t xml:space="preserve">Ghana </t>
  </si>
  <si>
    <t>Erastus Muchiri</t>
  </si>
  <si>
    <t>Heritage Insurance Company Ltd</t>
  </si>
  <si>
    <t>30390 - 00100 Nairobi</t>
  </si>
  <si>
    <t>(020) 2783000</t>
  </si>
  <si>
    <t>CfC House,  Mamlaka Road</t>
  </si>
  <si>
    <t>Nairobi, Mombasa, Eldoret, Meru, Thika, Machakos, Naivasha, Nanyuki, Nakuru, Kitui, Dar es salaam, Arusha</t>
  </si>
  <si>
    <t>46143 – 00100 </t>
  </si>
  <si>
    <t>Nairobi, Wstlands, Mombasa, Kisumu, Eldoret, Nakuru, Nyeri, Thika</t>
  </si>
  <si>
    <t>Stephen Oluoch</t>
  </si>
  <si>
    <t>ICEA LION Life Assurance Company Ltd</t>
  </si>
  <si>
    <t>P.O Box 46143-00100, Nairobi, Kenya</t>
  </si>
  <si>
    <t xml:space="preserve"> (020) 2750 000 </t>
  </si>
  <si>
    <t>ICEA Building,
Kenyatta Avenue, Nairobi.</t>
  </si>
  <si>
    <t>ICEA Building, Ambank House,Williamson, Unga House, Tulip House, Karen Office, Mombasa, Nyali, Kisumu, Eldoret, Nakuru, Nyeri, Thika</t>
  </si>
  <si>
    <t>Justus Mutiga</t>
  </si>
  <si>
    <t xml:space="preserve">43241-00100 Nairobi   </t>
  </si>
  <si>
    <t>info@intraafrica.co.ke</t>
  </si>
  <si>
    <t>3rd Floor Williamson House, 4th Ngong Avenue Nairobi</t>
  </si>
  <si>
    <t>Mike Muriithi</t>
  </si>
  <si>
    <t>52964 – 00200 Nairobi</t>
  </si>
  <si>
    <t>(020) 2605220     0730180000</t>
  </si>
  <si>
    <t xml:space="preserve">info@invescoassurance.co.ke </t>
  </si>
  <si>
    <t>Bishop Magua Centre, Ngong Road, Nairobi</t>
  </si>
  <si>
    <t>Nairobi, Narok, Nyeri, Naivasha, Nanyuki, Nyahururu, Kerugoya, Meru, Embu, Thika, Muranga, Kisumu, Kakamega, Bungoma, Kisii, Migori, Mombasa, Malindi, Machakos, Kitui, Nakuru, Kericho, Eldoret, Kitale, Bomet</t>
  </si>
  <si>
    <t>Cliff Otieno</t>
  </si>
  <si>
    <t>P. O. Box 44372 - 00100, Nairobi</t>
  </si>
  <si>
    <t>(020) 2228284     0722205923/4    0733333002/3</t>
  </si>
  <si>
    <t>kenindia@users.africaonline.co.ke</t>
  </si>
  <si>
    <t>Kenindia House, Loita Street</t>
  </si>
  <si>
    <t xml:space="preserve">Nairobi Branch I; Nairobi Branch II; Nairobi Branch III; Nairobi Branch IV; Nairobi Branch V; Mombasa; Kisumu; Eldoret; Nakuru; Kisii &amp; Nyeri     </t>
  </si>
  <si>
    <t xml:space="preserve">Vinod Bharatan </t>
  </si>
  <si>
    <t>Kenya Orient Insurance Company Limited</t>
  </si>
  <si>
    <t>34530 - 00100, Nairobi</t>
  </si>
  <si>
    <t>(020) 2728603/4</t>
  </si>
  <si>
    <t>capitolhill@korient.co.ke</t>
  </si>
  <si>
    <t>Nairobi, Mombasa, Nyeri, Embu, Meru, Nakuru, Eldoret, Kisumu, Thika, Kisii</t>
  </si>
  <si>
    <t>Muema Muindi</t>
  </si>
  <si>
    <t>Kenya Reinsurance Corporation Limited</t>
  </si>
  <si>
    <t>P. O. Box 30271 - 00100, Nairobi</t>
  </si>
  <si>
    <t>(020) 2716793       (020) 2716793</t>
  </si>
  <si>
    <t>Cote d`Ivoire</t>
  </si>
  <si>
    <t>Jadiah Mwarania</t>
  </si>
  <si>
    <t>Madison Insurance Company Kenya Limited</t>
  </si>
  <si>
    <t>P.O. Box 47382 – 00100, Nairobi</t>
  </si>
  <si>
    <t>(020) 2721970/1      (020) 2864000</t>
  </si>
  <si>
    <t>Madison@madison.co.ke.</t>
  </si>
  <si>
    <t>Upper Hill Close</t>
  </si>
  <si>
    <t xml:space="preserve">Mpaka Plaza, Westlands, Nairobi; Thika; </t>
  </si>
  <si>
    <t>James Ngunjiri</t>
  </si>
  <si>
    <t>Mayfair Insurance Limited</t>
  </si>
  <si>
    <t>45161 – 00100 Nairobi</t>
  </si>
  <si>
    <t>Mayfair Centre Ralph Bunche Road Nairobi</t>
  </si>
  <si>
    <t>Tushar Shar</t>
  </si>
  <si>
    <t>Metropolitan Life Assurance Company Ltd</t>
  </si>
  <si>
    <t>P O Box 467830 - 00100 Nairobi</t>
  </si>
  <si>
    <t>(020) 2243126/42/58   (020) 2216602/3,     0724 259847         0734 243124</t>
  </si>
  <si>
    <t>principalofficer@metropolitan.co.ke</t>
  </si>
  <si>
    <t>International House Limited, Mama Ngina Street</t>
  </si>
  <si>
    <t>Nairobi,Mombasa</t>
  </si>
  <si>
    <t xml:space="preserve">39459 00623 Nairobi </t>
  </si>
  <si>
    <t>(020) 8024149          (020) 8155965/6          (020) 2362602</t>
  </si>
  <si>
    <t>Crescent Business Centre Parklands Road - Nairobi</t>
  </si>
  <si>
    <t xml:space="preserve">Asok Ghosh </t>
  </si>
  <si>
    <t>Old Mutual Assurance Life (K) Co.</t>
  </si>
  <si>
    <t>P.O. Box 30059 – 00100 Nairobi GPO</t>
  </si>
  <si>
    <t>(020) 2829000</t>
  </si>
  <si>
    <t>clientservices@oldmutualkenya.com</t>
  </si>
  <si>
    <t>Old Mutual Building, Corner of Mara / Hospital Road</t>
  </si>
  <si>
    <t>Kimathi Street Branch (Nairobi), Bungoma, Eldoret ,Kisii, Kisumu, Machakos, Meru, Mombasa, Nakuru, Nyeri, Thika</t>
  </si>
  <si>
    <t>Reuben Java</t>
  </si>
  <si>
    <t>1870 - 00200, Nairobi.</t>
  </si>
  <si>
    <t xml:space="preserve">(020) 4247000 </t>
  </si>
  <si>
    <t xml:space="preserve">Centenary House, 2nd Floor Off Ring Rd, Westlands </t>
  </si>
  <si>
    <t xml:space="preserve">Peter Makhanu </t>
  </si>
  <si>
    <t>Pan Africa Life Assurance Company Ltd</t>
  </si>
  <si>
    <t>(020) 2247600        (020) 2229367        (020) 2781000         (020) 2225050   0722206900/1,  0733418807</t>
  </si>
  <si>
    <t>Eldoret, Embu, Kisii,Mombasa, Nairobi City Centre,Nairobi Mega,Prestige, Premier,Nakuru,Kisumu, Meru, Machakos,Nyeri, Thika</t>
  </si>
  <si>
    <t>Ag. Stephen Kamanda</t>
  </si>
  <si>
    <t>Phoenix of East Africa Insurance Co. Limited</t>
  </si>
  <si>
    <t>30129-00100, Nairobi</t>
  </si>
  <si>
    <t xml:space="preserve">0720 632632 </t>
  </si>
  <si>
    <t>info@phoenix.co.ke</t>
  </si>
  <si>
    <t xml:space="preserve">Ambank House, 17th Floor, University Way </t>
  </si>
  <si>
    <t>D. K. Sharma</t>
  </si>
  <si>
    <t>Pioneer Assurance</t>
  </si>
  <si>
    <t>P.O Box 20333-00200, Nairobi, Kenya</t>
  </si>
  <si>
    <t xml:space="preserve">(020) 2220 814 </t>
  </si>
  <si>
    <t>Finance House- Loita Street, Reinsurance Plaza, Malindi,  Nakuru, Mombasa, Bungoma, Meru, Voi, Kisumu, Machakos, Thika, Nyeri, Homabay, Eldoret, Kitale</t>
  </si>
  <si>
    <t>Moses Kimani</t>
  </si>
  <si>
    <t>Real Insurance Company Ltd</t>
  </si>
  <si>
    <t>40001-00100 Nairobi</t>
  </si>
  <si>
    <t>(020) 2690062/13</t>
  </si>
  <si>
    <t>general@realinsurance.co.ke</t>
  </si>
  <si>
    <t>Royal Ngao House, Hospital Road</t>
  </si>
  <si>
    <t>Nairobi, Eldoret, Nyali, Nyeri, Nakuru, Kitale, Mombasa, Meru, Malindi, Naivasha, Thika, nakuru, Westlands, Kisumu</t>
  </si>
  <si>
    <t>Joseph Kiuna</t>
  </si>
  <si>
    <t>Resolution Health Insurance Company Limited</t>
  </si>
  <si>
    <t>4469 – 00100, Nairobi</t>
  </si>
  <si>
    <t>(020) 2260 100</t>
  </si>
  <si>
    <t>Parkfield Place,Muthangari Drive, Off Waiyaki Way, Westlands</t>
  </si>
  <si>
    <t>Nairobi, Mombasa, Kisumu, Meru</t>
  </si>
  <si>
    <t>Peter Nduati</t>
  </si>
  <si>
    <t>Saham Assurance Company Limited</t>
  </si>
  <si>
    <t>P.O. Box 20680 – 00200, Nairobi</t>
  </si>
  <si>
    <t>(020) 2243681/2       (020) 2219486</t>
  </si>
  <si>
    <t>mercantile@mercantile.co.ke</t>
  </si>
  <si>
    <t>Eco Bank Towers, Muindi Mbingu Street</t>
  </si>
  <si>
    <t>Mombasa, Nakuru &amp; Thika</t>
  </si>
  <si>
    <t>Lydia Kibaara</t>
  </si>
  <si>
    <t>Shield Assurance Company Ltd</t>
  </si>
  <si>
    <t>P. O. Box 25093 - 00100 Nairobi</t>
  </si>
  <si>
    <t>(020) 2712591/2/3/6</t>
  </si>
  <si>
    <t>info@shieldassurance.co.ke</t>
  </si>
  <si>
    <t>5th Avenue Office Suites, 7th Flr
5th Avenue, Off Ngong Road</t>
  </si>
  <si>
    <t>Nairobi,Kisumu, Mombasa, Eldoret, Nyeri, View Park Towers (Nairobi)</t>
  </si>
  <si>
    <t>Charles Mangee</t>
  </si>
  <si>
    <t>P.O. BOX 1811 - 00100, Nairobi</t>
  </si>
  <si>
    <t xml:space="preserve">CBD, Nairobi; Eastleigh, Nairobi; Mombasa, Garissa &amp; Wajir.  </t>
  </si>
  <si>
    <t>Hassan Bashir</t>
  </si>
  <si>
    <t>28889-00200 Nairobi</t>
  </si>
  <si>
    <t>0729 145 888</t>
  </si>
  <si>
    <t>client@tausiassurance.com</t>
  </si>
  <si>
    <t>Mrs Rita Thatthi</t>
  </si>
  <si>
    <t>The Jubilee Insurance Company (K) Ltd</t>
  </si>
  <si>
    <t>P.O. Box 30376 - 00100, Nairobi.</t>
  </si>
  <si>
    <t>info@jubileekenya.com</t>
  </si>
  <si>
    <t>Jubilee House, Wabera Street</t>
  </si>
  <si>
    <t>Mombasa &amp; Kisumu</t>
  </si>
  <si>
    <t>The Kenyan Alliance Insurance Co. Ltd</t>
  </si>
  <si>
    <t>P.O Box 30170 - 00100, NAIROBI</t>
  </si>
  <si>
    <t>(020) 2241620   0733600462</t>
  </si>
  <si>
    <t>Chester House, Koinange Street</t>
  </si>
  <si>
    <t>Mombasa;  Nakuru; Kisumu; Kitui; Thika; Karatina; Machakos &amp; Meru</t>
  </si>
  <si>
    <t>Evanson Kimemia</t>
  </si>
  <si>
    <t>P.O Box 44003 - 00100 NAIROBI</t>
  </si>
  <si>
    <t>(020) 4292000     0705426931    0786426931</t>
  </si>
  <si>
    <t>Monarch House, 664 Ole Nguruone Rd, James Gichuru Road, Lavington</t>
  </si>
  <si>
    <t>Prudential House, Nairobi; Solar House, Nairobi; Thika; Kisii;Nakuru; Meru; Kisumu &amp; Mombasa</t>
  </si>
  <si>
    <t>David Maranga</t>
  </si>
  <si>
    <t>55651-00200 Nairobi</t>
  </si>
  <si>
    <t>(020) 2726234  0720600036</t>
  </si>
  <si>
    <t>Nairobi, Mombasa, Nakuru, Eldoret</t>
  </si>
  <si>
    <t xml:space="preserve">Ag. Kennedy M. Maina </t>
  </si>
  <si>
    <t>UAP Insurance Company Ltd</t>
  </si>
  <si>
    <t>43013 - 00100 Nairobi</t>
  </si>
  <si>
    <t>0711 065 000         (020) 2850000</t>
  </si>
  <si>
    <t>uapinsurance@uap-group.com</t>
  </si>
  <si>
    <t>Bishops Garden Towers, Bishops Rd.</t>
  </si>
  <si>
    <t>Nairobi, Mombasa, Nyeri, Embu, Nakuru, Eldoret, Kisumu, Meru, Machakos, Thika, Kisii</t>
  </si>
  <si>
    <t>James Wambugu</t>
  </si>
  <si>
    <t>UAP Life Insurance Company Ltd</t>
  </si>
  <si>
    <t xml:space="preserve">PO Box 23842 | Nairobi 00100, Kenya </t>
  </si>
  <si>
    <t>(020) 2850300</t>
  </si>
  <si>
    <t>life@uaplife.com</t>
  </si>
  <si>
    <t xml:space="preserve">Bishops Garden Towers | Bishops Road </t>
  </si>
  <si>
    <t>Jerim Otieno</t>
  </si>
  <si>
    <t>38106-00623 Nairobi</t>
  </si>
  <si>
    <t>0700 111999</t>
  </si>
  <si>
    <t>Park Place 5th Floor, Limuru Road, 2nd Parklands Avenue</t>
  </si>
  <si>
    <t>Ag. John Waweru</t>
  </si>
  <si>
    <t>Nairobi, Mombasa, Thika, Machakos Eldoret, Kisumu, Naivasha, Nyeri, Kakamega,  Kericho, Nakuru, Malindi</t>
  </si>
  <si>
    <t>Nickson Shigoli</t>
  </si>
  <si>
    <t>Nairobi, Mombasa, Eldoret, Nakuru, Kitale, Kisii, Kisumu, Nyahururu, Meru, Bungoma, Kericho, Malindi, Kapsabet, Migori, Thika,  Nyeri, Kakamega, Embu, Narok</t>
  </si>
  <si>
    <t>Elizabeth Kosgei</t>
  </si>
  <si>
    <t>Catherine Igathe</t>
  </si>
  <si>
    <t>Allianz Insurance Company of Kenya Limited</t>
  </si>
  <si>
    <t>P.O. Box 66257 - 00800</t>
  </si>
  <si>
    <t>(020) 204231400       (020) 204231444</t>
  </si>
  <si>
    <t>contact@allianz.co.ke</t>
  </si>
  <si>
    <t>5th Floor Allianz Plaza - 96 Riverside Nairobi</t>
  </si>
  <si>
    <t>SY  Demba</t>
  </si>
  <si>
    <t>Vinod Bharatan</t>
  </si>
  <si>
    <t>Catherine Karimi</t>
  </si>
  <si>
    <t>Barclays Life Assurance Kenya Limited</t>
  </si>
  <si>
    <t>bbkblkphs@barclayscorp.com</t>
  </si>
  <si>
    <t>William M. Maara</t>
  </si>
  <si>
    <t>info@britam.co.ke</t>
  </si>
  <si>
    <t xml:space="preserve">
Rennaisance Corporate Park, Elgon Road, Nairobi, Kenya</t>
  </si>
  <si>
    <t>Nairobi, Eldoret, Nyali, Nyeri, Nakuru, Kitale, Mombasa, Meru, Malindi, Naivasha, Kisumu, Muranga, Kakamega, Nanyuki, Kitui, Isiolo, Embu, Kericho, Kisii, Kitengela, Machakos, Bungoma,Thika</t>
  </si>
  <si>
    <t>Margaret Kathanga</t>
  </si>
  <si>
    <t>Westlands (Nairobi), Ambank house (Nairobi), Phoenix house, Timau plaza( Nairobi), Victor House( Nairobi ) Mombasa, Nakuru, Kisumu, Nyeri,Thika, Eldoret, Kisii, Narok, Meru</t>
  </si>
  <si>
    <t>Cannon Assurance Limited</t>
  </si>
  <si>
    <t>Lucrezia Midega</t>
  </si>
  <si>
    <t>Elijah Wachira</t>
  </si>
  <si>
    <t>Ezekiel Owuor</t>
  </si>
  <si>
    <t>Souvik Banerjea</t>
  </si>
  <si>
    <t>Mark J. Obuya</t>
  </si>
  <si>
    <t xml:space="preserve">(020) 2900000 (020) 2692250 0722444117 0733605480                                                   </t>
  </si>
  <si>
    <t>George Alande</t>
  </si>
  <si>
    <t xml:space="preserve">
GA House, 
Ralph Bunche Road</t>
  </si>
  <si>
    <t>(020)2713131 0711035555</t>
  </si>
  <si>
    <t>Gateway Place, Milimani Road</t>
  </si>
  <si>
    <t>Kisumu,Thika, Mombasa, Nakuru, Kericho,Machakos, Nyeri, Eldoret</t>
  </si>
  <si>
    <t>George Kuria</t>
  </si>
  <si>
    <t>6th Floor, Geminia Insurance Plaza, Kilimanjaro Avenue, Upper Hill</t>
  </si>
  <si>
    <t xml:space="preserve">Benson Ndegwa </t>
  </si>
  <si>
    <t xml:space="preserve"> (020) 2750 000 ,0730151000</t>
  </si>
  <si>
    <t>life@icealion.com</t>
  </si>
  <si>
    <t>0730180000</t>
  </si>
  <si>
    <t>3rd Floor, Bishop Magua Centre, George Padmore Lane, Off Ngong Road</t>
  </si>
  <si>
    <t>Kennedy Abincha (Ag)</t>
  </si>
  <si>
    <t>Interjeet Singh</t>
  </si>
  <si>
    <t>(020) 2728603/ 4      (020) 2961000               (020) 2962000</t>
  </si>
  <si>
    <t>Tom Omiti</t>
  </si>
  <si>
    <t>Cote d`Ivoire, Zambia</t>
  </si>
  <si>
    <t>Michael Mbeshi (Ag)</t>
  </si>
  <si>
    <t>APPENDIX 46: DIRECTORY OF INSURANCE AND RE-INSURANCE COMPANIES IN KENYA</t>
  </si>
  <si>
    <t>P.O Box 30364-00100, Nairobi
Nairobi</t>
  </si>
  <si>
    <t>(020) 2866000,+254 (0) 711 028 000</t>
  </si>
  <si>
    <t>csc@liberty.co.ke</t>
  </si>
  <si>
    <t>Madion General Insurance Company Limited</t>
  </si>
  <si>
    <t>(020) 2864000 0709 922000  0733 632870</t>
  </si>
  <si>
    <t>Hezron Wambugu</t>
  </si>
  <si>
    <t>Joshua Njiru Gitonga</t>
  </si>
  <si>
    <t>Joshua Ciira</t>
  </si>
  <si>
    <t>Metropolitan Cannon Life Assurance Limited</t>
  </si>
  <si>
    <t>P.O Box 30216-00100</t>
  </si>
  <si>
    <t>info@metcannon.co.ke</t>
  </si>
  <si>
    <t>James Oyugi</t>
  </si>
  <si>
    <t>(020) 8024149          (020) 8155965/6          (020) 2362602            0722202926             0734600485</t>
  </si>
  <si>
    <t>Old Mutual Assurance  Company Limited</t>
  </si>
  <si>
    <t xml:space="preserve">P.O. Box 30059-00100, Nairobi </t>
  </si>
  <si>
    <t>(020) 2829800 ,  +254 711 010 000</t>
  </si>
  <si>
    <t xml:space="preserve">UAP Old Mutual Tower | Upper Hill Road </t>
  </si>
  <si>
    <t>Phoenix of East Africa Assurance Co. Limited</t>
  </si>
  <si>
    <t>0720 632632         0732 178000           0734 632632</t>
  </si>
  <si>
    <t>general@phoenix.co.ke</t>
  </si>
  <si>
    <t>The mirage towers</t>
  </si>
  <si>
    <t>Ameen Musbally</t>
  </si>
  <si>
    <t xml:space="preserve">(020) 2220 814/5 </t>
  </si>
  <si>
    <t>(020) 2712591/2/3/6    +254 202589939</t>
  </si>
  <si>
    <t>5th Avenue Office Suites, 7th Floor,
5th Ngong Avenue, Off Ngong Road</t>
  </si>
  <si>
    <t>Resolution  Insurance Company Limited</t>
  </si>
  <si>
    <t>Roshanmaer Plaza, Lenana Road, Nairobi</t>
  </si>
  <si>
    <t xml:space="preserve">Alice Mwai </t>
  </si>
  <si>
    <t>Saham Assurance Company Kenya Limited</t>
  </si>
  <si>
    <t>P.O Box 20680-00200, Nairobi</t>
  </si>
  <si>
    <t xml:space="preserve">(020) 2243681/2 (020) 2219486 0718 979236 0731 515515 </t>
  </si>
  <si>
    <t>headoffice-kenya@sahamassurance.com</t>
  </si>
  <si>
    <t>Eco Bank Towers, 16th Floor, Muindi Mbingu Street</t>
  </si>
  <si>
    <t>Kisumu, Mombasa, Nakuru &amp; Thika, Cardinal Otunga branch Nairobi</t>
  </si>
  <si>
    <t>PENDING</t>
  </si>
  <si>
    <t>Chester House, 1st Floor Koinange Street</t>
  </si>
  <si>
    <t xml:space="preserve">Timothy Waweru (Ag) </t>
  </si>
  <si>
    <t>Monarch House, 664 Ole Nguruone Rd, Off James Gichuru Road, Lavington</t>
  </si>
  <si>
    <t>Robert Garama</t>
  </si>
  <si>
    <t>(020) 2850000</t>
  </si>
  <si>
    <t>George Odinga (Ag)</t>
  </si>
  <si>
    <t>UAP Life Assurance Company  Limited</t>
  </si>
  <si>
    <t xml:space="preserve">Mwanzo Moseti </t>
  </si>
  <si>
    <t>Mike Mureithi</t>
  </si>
  <si>
    <t>The insurance information contained in this workbook has been extracted from the annual audited returns submitted to the Authority in line with Section 54 of the Insurance Act. No adjustments have been made to the returns’ data except where necessary in consultation with the affected insurer(s) or reinsurer(s).
The publication of any summary of the returns in this report does not necessarily mean that the returns so summarized have satisfied all the requirements of the Insurance Act, or that the Commissioner of Insurance approves the accuracy or the contents of the returns
Where necessary, figures have been adjusted to eliminate errors in totals due to rounding off, and are given in thousands Kenya shillings (‘000’ KES) except where otherwise stated.
The report did not incorporate annual audited data for Invesco Assurance Company Limited, Jubilee Allianz General Insurance, MUA Insurance (Kenya) Limited and The Monarch Insurance Company Limited - General and Life due to non-submission of the annual returns. The unaudited Q4 2023 data have been used for these companies where applicable. In addition, data for Xplico Insurance Company Limited was excluded as the company was placed under statutory management during the year under review.</t>
  </si>
  <si>
    <t xml:space="preserve">Sources: KNBS, CBK and IRA Statistics  
Population in 2023 is based on 2019 projections done by KNBS
*information has been updated to reflect the most updated information available
</t>
  </si>
  <si>
    <t xml:space="preserve"> -   </t>
  </si>
  <si>
    <t>Kaushal Kumar (Ag)</t>
  </si>
  <si>
    <t>Star Discover Micro Insurance</t>
  </si>
  <si>
    <t>Benjamin Mbogo (Ag)</t>
  </si>
  <si>
    <t>Under Statutory Management</t>
  </si>
  <si>
    <t>Nzyoka Sylvester</t>
  </si>
  <si>
    <t>Asman Mugambi</t>
  </si>
  <si>
    <t>Stanley Wangari</t>
  </si>
  <si>
    <t>Gerishon Mwangi (Ag)</t>
  </si>
  <si>
    <t>Peter Mwaniki</t>
  </si>
  <si>
    <t>Beatrice Hiuhu (Ag)</t>
  </si>
  <si>
    <t>Moses Gatundu</t>
  </si>
  <si>
    <t>Patrick Gachara</t>
  </si>
  <si>
    <t>Geoffrey Kioi</t>
  </si>
  <si>
    <t>Mohammed Sahal</t>
  </si>
  <si>
    <t>Lorraine Njue</t>
  </si>
  <si>
    <t>Eliud Adiedo</t>
  </si>
  <si>
    <t>APPENDIX 48</t>
  </si>
  <si>
    <t>Sheet Name</t>
  </si>
  <si>
    <t>Label</t>
  </si>
  <si>
    <t>T1</t>
  </si>
  <si>
    <t>T2</t>
  </si>
  <si>
    <t>T3</t>
  </si>
  <si>
    <t>T4</t>
  </si>
  <si>
    <t>Esther Mugure Karanja (Ag)</t>
  </si>
  <si>
    <t>Sammy Kanyi Muriuki (Ag)</t>
  </si>
  <si>
    <t>APPENDIX 6: SUMMARY OF LONG TERM BUSINESS GROSS  DIRECT PREMIUM  FOR THE YEAR ENDED 31.12.2023</t>
  </si>
  <si>
    <t>APPENDIX 7: SUMMARY OF LONG TERM BUSINESS INWARD REINSURANCE PREMIUM FOR THE YEAR ENDED 31.12.2023</t>
  </si>
  <si>
    <t>APPENDIX 8: SUMMARY OF LONG TERM BUSINESS OUTWARD REINSURANCE PREMIUM FOR THE YEAR ENDED 31.12.2023</t>
  </si>
  <si>
    <t>APPENDIX 9: SUMMARY OF LIFE ASSURANCES BUSINESS REVENUE ACCOUNTS FOR THE YEAR ENDED 31.12.2023</t>
  </si>
  <si>
    <t xml:space="preserve">APPENDIX 49: DIRECTORY OF OTHER INSURANCE INDUSTRY PLAYERS  IN KENYA </t>
  </si>
  <si>
    <t xml:space="preserve">APPENDIX 48: DIRECTORY OF INSURANCE GROUPS IN KENYA </t>
  </si>
  <si>
    <t xml:space="preserve">APPENDIX 47: DIRECTORY OF REGULATED INSURANCE AND RE-INSURANCE COMPANIES IN KENYA </t>
  </si>
  <si>
    <t>APPENDIX 47: DIRECTORY OF REGULATED INSURANCE AND RE-INSURANCE COMPANIES IN KENYA</t>
  </si>
  <si>
    <t xml:space="preserve">APPENDIX 47: DIRECTORY OF REGULATED INSURANCE AND REINSURANCE COMPANIES IN KENYA </t>
  </si>
  <si>
    <t>APPENDIX 46: SUMMARY OF CLAIM AMOUNTS UNDER MOTOR CLASSES BUSINESS FOR THE YEAR ENDED 31.12.2023</t>
  </si>
  <si>
    <t>APPENDIX 45: SUMMARY OF CLAIM NUMBERS UNDER MOTOR CLASSES BUSINESS FOR THE YEAR ENDED 31.12.2023</t>
  </si>
  <si>
    <t>APPENDIX 44: SUMMARY OF BUSINESS IN FORCE FOR LONG TERM INSURERS AS AT 31.12.2023</t>
  </si>
  <si>
    <t>APPENDIX 43: SUMMARY OF BUSINESS IN FORCE FOR GENERAL INSURERS AS AT 31.12.2023</t>
  </si>
  <si>
    <t>APPENDIX 42: SUMMARY OF UNDERWRITING PROFITS UNDER GENERAL INSURANCE BUSINESS FOR THE YEAR ENDED 31.12.2023</t>
  </si>
  <si>
    <t>APPENDIX 41: SUMMARY OF INCURRED CLAIMS RATIOS UNDER GENERAL INSURANCE BUSINESS FOR THE YEAR ENDED 31.12.2023</t>
  </si>
  <si>
    <t>APPENDIX 40: SUMMARY OF NET INCURRED CLAIMS UNDER GENERAL INSURANCE BUSINESS FOR THE YEAR ENDED 31.12.2023</t>
  </si>
  <si>
    <t>APPENDIX 39: SUMMARY OF NET PAID CLAIMS UNDER GENERAL INSURANCE BUSINESS FOR THE YEAR ENDED 31.12.2023</t>
  </si>
  <si>
    <t>APPENDIX 38: SUMMARY OF NET EARNED PREMIUMS UNDER GENERAL INSURANCE BUSINESS FOR THE YEAR ENDED 31.12.2023</t>
  </si>
  <si>
    <t>APPENDIX 37: SUMMARY OF GENERAL BUSINESS COMBINED REVENUE ACCOUNTS FOR THE YEAR ENDED 31.12.2023</t>
  </si>
  <si>
    <t>APPENDIX 36: SUMMARY OF MISCELLANEOUS BUSINESS REVENUE ACCOUNTS FOR THE YEAR ENDED 31.12.2023</t>
  </si>
  <si>
    <t>APPENDIX 35: SUMMARY OF MEDICAL INSURANCE BUSINESS REVENUE ACCOUNTS FOR THE YEAR ENDED 31.12.2023</t>
  </si>
  <si>
    <t>APPENDIX 34: SUMMARY OF WORKMEN'S COMPENSATION BUSINESS REVENUE ACCOUNTS FOR THE YEAR ENDED 31.12.2023</t>
  </si>
  <si>
    <t>APPENDIX 33: SUMMARY OF THEFT BUSINESS REVENUE ACCOUNTS FOR THE YEAR ENDED 31.12.2023</t>
  </si>
  <si>
    <t>APPENDIX 32: SUMMARY OF PERSONAL ACCIDENT BUSINESS REVENUE ACCOUNTS FOR THE YEAR ENDED 31.12.2023</t>
  </si>
  <si>
    <t>APPENDIX 31: SUMMARY OF MOTOR PSV BUSINESS REVENUE ACCOUNTS FOR THE YEAR ENDED 31.12.2023</t>
  </si>
  <si>
    <t>APPENDIX 30: SUMMARY OF MOTOR COMMERCIAL BUSINESS REVENUE ACCOUNTS FOR THE YEAR ENDED 31.12.2023</t>
  </si>
  <si>
    <t>APPENDIX 29: SUMMARY OF MOTOR PRIVATE BUSINESS REVENUE ACCOUNTS FOR THE YEAR ENDED 31.12.2023</t>
  </si>
  <si>
    <t>APPENDIX 28: SUMMARY OF MARINE BUSINESS REVENUE ACCOUNTS FOR THE YEAR ENDED 31.12.2023</t>
  </si>
  <si>
    <t>APPENDIX 27: SUMMARY OF LIABILITY BUSINESS REVENUE ACCOUNTS FOR THE YEAR ENDED 31.12.2023</t>
  </si>
  <si>
    <t>APPENDIX 26: SUMMARY OF FIRE INDUSTRIAL BUSINESS REVENUE ACCOUNTS FOR THE YEAR ENDED 31.12.2023</t>
  </si>
  <si>
    <t>APPENDIX 25: SUMMARY OF FIRE DOMESTIC BUSINESS REVENUE ACCOUNTS FOR THE YEAR ENDED 31.12.2023</t>
  </si>
  <si>
    <t>APPENDIX 24: SUMMARY OF ENGINEERING BUSINESS REVENUE ACCOUNTS FOR THE YEAR ENDED 31.12.2023</t>
  </si>
  <si>
    <t>APPENDIX 23: SUMMARY OF AVIATION BUSINESS REVENUE ACCOUNTS FOR THE YEAR ENDED 31.12.2023</t>
  </si>
  <si>
    <t>APPENDIX 22: SUMMARY OF OUTWARD REINSURANCE PREMIUMS UNDER GENERAL INSURANCE BUSINESS FOR THE YEAR ENDED 31.12.2023</t>
  </si>
  <si>
    <t>APPENDIX 21: SUMMARY OF GROSS PREMIUM INCOMES UNDER GENERAL INSURANCE BUSINESS FOR THE YEAR ENDED 31.12.2023</t>
  </si>
  <si>
    <t>APPENDIX 20: SUMMARY OF INWARD REINSURANCE PREMIUMS UNDER GENERAL INSURANCE BUSINESS FOR THE YEAR ENDED 31.12.2023</t>
  </si>
  <si>
    <t>APPENDIX 19: SUMMARY OF GROSS DIRECT PREMIUMS UNDER GENERAL INSURANCE BUSINESS FOR THE YEAR ENDED 31.12.2023</t>
  </si>
  <si>
    <t>APPENDIX 18: SUMMARY OF LONG TERM INSURANCE BUSINESS ACTUARIAL VALUATIONS AS AT 31.12.2023</t>
  </si>
  <si>
    <t>APPENDIX 17: SUMMARY OF COMBINED LONG TERM BUSINESS REVENUE ACCOUNTS FOR THE YEAR ENDED 31.12.2023</t>
  </si>
  <si>
    <t>APPENDIX 16: SUMMARY OF INVESTMENTS BUSINESS REVENUE ACCOUNTS FOR THE YEAR ENDED 31.12.2023</t>
  </si>
  <si>
    <t>APPENDIX 15: SUMMARY OF PERMANENT HEALTH BUSINESS REVENUE ACCOUNTS FOR THE YEAR ENDED 31.12.2023</t>
  </si>
  <si>
    <t>APPENDIX 14: SUMMARY OF GROUP CREDIT BUSINESS REVENUE ACCOUNTS FOR THE YEAR ENDED 31.12.2023</t>
  </si>
  <si>
    <t>APPENDIX 13: SUMMARY OF DEPOSIT ADMINISTRATION BUSINESS REVENUE ACCOUNTS FOR THE YEAR ENDED 31.12.2023</t>
  </si>
  <si>
    <t>APPENDIX 12: SUMMARY OF PERSONAL PENSIONS BUSINESS REVENUE ACCOUNTS FOR THE YEAR ENDED 31.12.2023</t>
  </si>
  <si>
    <t>APPENDIX 11: SUMMARY OF GROUP LIFE BUSINESS REVENUE ACCOUNTS FOR THE YEAR ENDED 31.12.2023</t>
  </si>
  <si>
    <t>APPENDIX 10: SUMMARY OF ANNUITIES BUSINESS REVENUE ACCOUNTS FOR THE YEAR ENDED 31.12.2023</t>
  </si>
  <si>
    <t>APPENDIX 47 I</t>
  </si>
  <si>
    <t>APPENDIX 47 II</t>
  </si>
  <si>
    <t>APPENDIX 47 III</t>
  </si>
  <si>
    <t>APPENDIX 47 IV</t>
  </si>
  <si>
    <t>APPENDIX 47 V</t>
  </si>
  <si>
    <t>APPENDIX 47 VI</t>
  </si>
  <si>
    <t>APPENDIX 49</t>
  </si>
  <si>
    <r>
      <t>31</t>
    </r>
    <r>
      <rPr>
        <b/>
        <vertAlign val="superscript"/>
        <sz val="12"/>
        <color theme="1"/>
        <rFont val="Bookman Old Style"/>
        <family val="1"/>
      </rPr>
      <t>ST</t>
    </r>
    <r>
      <rPr>
        <b/>
        <sz val="12"/>
        <color theme="1"/>
        <rFont val="Bookman Old Style"/>
        <family val="1"/>
      </rPr>
      <t xml:space="preserve"> DECEMBER 2023</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</si>
</sst>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5">
    <numFmt numFmtId="41" formatCode="_-* #,##0_-;\-* #,##0_-;_-* &quot;-&quot;_-;_-@_-"/>
    <numFmt numFmtId="43" formatCode="_-* #,##0.00_-;\-* #,##0.00_-;_-* &quot;-&quot;??_-;_-@_-"/>
    <numFmt numFmtId="164" formatCode="_(* #,##0_);_(* \(#,##0\);_(* &quot;-&quot;_);_(@_)"/>
    <numFmt numFmtId="165" formatCode="_(* #,##0.00_);_(* \(#,##0.00\);_(* &quot;-&quot;??_);_(@_)"/>
    <numFmt numFmtId="166" formatCode="_-* #,##0_-;\-* #,##0_-;_-* &quot;-&quot;??_-;_-@_-"/>
    <numFmt numFmtId="167" formatCode="_(* #,##0_);_(* \(\ #,##0\ \);_(* &quot;-&quot;??_);_(\ @_ \)"/>
    <numFmt numFmtId="168" formatCode="0.0"/>
    <numFmt numFmtId="169" formatCode="_(* #,##0_);_(* \(#,##0\);_(* &quot;-&quot;??_);_(@_)"/>
    <numFmt numFmtId="170" formatCode="0.0%"/>
    <numFmt numFmtId="171" formatCode="00000"/>
    <numFmt numFmtId="172" formatCode="#,##0.0"/>
    <numFmt numFmtId="173" formatCode="_(* #,##0.0_);_(* \(#,##0.0\);_(* &quot;-&quot;??_);_(@_)"/>
    <numFmt numFmtId="174" formatCode="_(* #,##0.00_);_(* \(\ #,##0.00\ \);_(* &quot;-&quot;??_);_(\ @_ \)"/>
    <numFmt numFmtId="175" formatCode="_-* #,##0.0_-;\-* #,##0.0_-;_-* &quot;-&quot;??_-;_-@_-"/>
    <numFmt numFmtId="176" formatCode="_(* #,##0.00_);_(* \(#,##0.00\);_(* &quot;-&quot;_);_(@_)"/>
  </numFmts>
  <fonts count="88" x14ac:knownFonts="1">
    <font>
      <sz val="11"/>
      <color theme="1"/>
      <name val="Calibri"/>
      <family val="2"/>
      <scheme val="minor"/>
    </font>
    <font>
      <sz val="10"/>
      <name val="Tahoma"/>
      <family val="2"/>
    </font>
    <font>
      <sz val="10"/>
      <name val="Arial"/>
      <family val="2"/>
    </font>
    <font>
      <b/>
      <sz val="10"/>
      <name val="Arial"/>
      <family val="2"/>
    </font>
    <font>
      <sz val="10"/>
      <color indexed="8"/>
      <name val="Arial"/>
      <family val="2"/>
    </font>
    <font>
      <b/>
      <sz val="10"/>
      <color indexed="8"/>
      <name val="Arial"/>
      <family val="2"/>
    </font>
    <font>
      <b/>
      <sz val="9"/>
      <color indexed="63"/>
      <name val="Arial"/>
      <family val="2"/>
    </font>
    <font>
      <sz val="9"/>
      <color indexed="63"/>
      <name val="Arial"/>
      <family val="2"/>
    </font>
    <font>
      <b/>
      <sz val="11"/>
      <color indexed="63"/>
      <name val="Arial"/>
      <family val="2"/>
    </font>
    <font>
      <i/>
      <sz val="10"/>
      <color indexed="8"/>
      <name val="Arial"/>
      <family val="2"/>
    </font>
    <font>
      <b/>
      <sz val="9"/>
      <name val="Arial"/>
      <family val="2"/>
    </font>
    <font>
      <b/>
      <sz val="10"/>
      <color indexed="63"/>
      <name val="Arial"/>
      <family val="2"/>
    </font>
    <font>
      <sz val="10"/>
      <color indexed="63"/>
      <name val="Arial"/>
      <family val="2"/>
    </font>
    <font>
      <b/>
      <sz val="11"/>
      <name val="Arial"/>
      <family val="2"/>
    </font>
    <font>
      <b/>
      <sz val="10"/>
      <name val="Tahoma"/>
      <family val="2"/>
    </font>
    <font>
      <b/>
      <sz val="11"/>
      <color indexed="63"/>
      <name val="Arial"/>
      <family val="2"/>
    </font>
    <font>
      <sz val="10"/>
      <name val="Arial"/>
      <family val="2"/>
    </font>
    <font>
      <b/>
      <sz val="10"/>
      <name val="Arial"/>
      <family val="2"/>
    </font>
    <font>
      <b/>
      <sz val="9"/>
      <color indexed="63"/>
      <name val="Arial"/>
      <family val="2"/>
    </font>
    <font>
      <sz val="10"/>
      <color indexed="8"/>
      <name val="Arial"/>
      <family val="2"/>
    </font>
    <font>
      <b/>
      <sz val="11"/>
      <name val="Book Antiqua"/>
      <family val="1"/>
    </font>
    <font>
      <sz val="11"/>
      <color theme="1"/>
      <name val="Calibri"/>
      <family val="2"/>
      <scheme val="minor"/>
    </font>
    <font>
      <u/>
      <sz val="11"/>
      <color theme="10"/>
      <name val="Calibri"/>
      <family val="2"/>
      <scheme val="minor"/>
    </font>
    <font>
      <b/>
      <sz val="11"/>
      <color theme="1"/>
      <name val="Calibri"/>
      <family val="2"/>
      <scheme val="minor"/>
    </font>
    <font>
      <i/>
      <sz val="11"/>
      <color theme="1"/>
      <name val="Calibri"/>
      <family val="2"/>
      <scheme val="minor"/>
    </font>
    <font>
      <sz val="12"/>
      <color theme="1"/>
      <name val="Bookman Old Style"/>
      <family val="1"/>
    </font>
    <font>
      <sz val="10"/>
      <color theme="1"/>
      <name val="Arial"/>
      <family val="2"/>
    </font>
    <font>
      <b/>
      <sz val="10"/>
      <color theme="1"/>
      <name val="Arial"/>
      <family val="2"/>
    </font>
    <font>
      <sz val="11"/>
      <name val="Calibri"/>
      <family val="2"/>
      <scheme val="minor"/>
    </font>
    <font>
      <u/>
      <sz val="10"/>
      <color theme="10"/>
      <name val="Arial"/>
      <family val="2"/>
    </font>
    <font>
      <sz val="10"/>
      <color rgb="FF000000"/>
      <name val="Arial"/>
      <family val="2"/>
    </font>
    <font>
      <sz val="11"/>
      <color theme="1"/>
      <name val="Arial"/>
      <family val="2"/>
    </font>
    <font>
      <b/>
      <sz val="11"/>
      <color theme="1"/>
      <name val="Arial"/>
      <family val="2"/>
    </font>
    <font>
      <i/>
      <sz val="11"/>
      <color theme="1"/>
      <name val="Arial"/>
      <family val="2"/>
    </font>
    <font>
      <b/>
      <sz val="18"/>
      <color theme="1"/>
      <name val="Bookman Old Style"/>
      <family val="1"/>
    </font>
    <font>
      <b/>
      <sz val="11"/>
      <color theme="1"/>
      <name val="Bookman Old Style"/>
      <family val="1"/>
    </font>
    <font>
      <b/>
      <sz val="12"/>
      <color theme="1"/>
      <name val="Bookman Old Style"/>
      <family val="1"/>
    </font>
    <font>
      <sz val="11"/>
      <color theme="1"/>
      <name val="Bookman Old Style"/>
      <family val="1"/>
    </font>
    <font>
      <b/>
      <sz val="11"/>
      <name val="Calibri"/>
      <family val="2"/>
      <scheme val="minor"/>
    </font>
    <font>
      <b/>
      <sz val="11"/>
      <color indexed="63"/>
      <name val="Calibri"/>
      <family val="2"/>
      <scheme val="minor"/>
    </font>
    <font>
      <sz val="11"/>
      <color indexed="8"/>
      <name val="Calibri"/>
      <family val="2"/>
      <scheme val="minor"/>
    </font>
    <font>
      <b/>
      <sz val="11"/>
      <color indexed="8"/>
      <name val="Calibri"/>
      <family val="2"/>
      <scheme val="minor"/>
    </font>
    <font>
      <b/>
      <sz val="16"/>
      <color theme="9" tint="-0.499984740745262"/>
      <name val="Calibri"/>
      <family val="2"/>
      <scheme val="minor"/>
    </font>
    <font>
      <b/>
      <sz val="20"/>
      <color theme="1"/>
      <name val="Bookman Old Style"/>
      <family val="1"/>
    </font>
    <font>
      <b/>
      <sz val="16"/>
      <color rgb="FF7ABC32"/>
      <name val="Bookman Old Style"/>
      <family val="1"/>
    </font>
    <font>
      <b/>
      <i/>
      <sz val="16"/>
      <color rgb="FF946D20"/>
      <name val="Bookman Old Style"/>
      <family val="1"/>
    </font>
    <font>
      <i/>
      <sz val="10"/>
      <color indexed="8"/>
      <name val="Calibri"/>
      <family val="2"/>
      <scheme val="minor"/>
    </font>
    <font>
      <i/>
      <sz val="10"/>
      <color theme="1"/>
      <name val="Arial"/>
      <family val="2"/>
    </font>
    <font>
      <i/>
      <sz val="10"/>
      <color theme="1"/>
      <name val="Calibri"/>
      <family val="2"/>
      <scheme val="minor"/>
    </font>
    <font>
      <b/>
      <sz val="11"/>
      <color theme="1"/>
      <name val="Calibri"/>
      <family val="2"/>
    </font>
    <font>
      <i/>
      <sz val="10"/>
      <color theme="1"/>
      <name val="Calibri"/>
      <family val="2"/>
    </font>
    <font>
      <i/>
      <sz val="12"/>
      <color theme="1"/>
      <name val="Bookman Old Style"/>
      <family val="1"/>
    </font>
    <font>
      <sz val="11"/>
      <name val="Arial"/>
      <family val="2"/>
    </font>
    <font>
      <u/>
      <sz val="11"/>
      <color rgb="FF0070C0"/>
      <name val="Arial"/>
      <family val="2"/>
    </font>
    <font>
      <i/>
      <sz val="12"/>
      <name val="Bookman Old Style"/>
      <family val="1"/>
    </font>
    <font>
      <u/>
      <sz val="11"/>
      <color rgb="FF0070C0"/>
      <name val="Calibri"/>
      <family val="2"/>
      <scheme val="minor"/>
    </font>
    <font>
      <sz val="10"/>
      <color indexed="8"/>
      <name val="Calibri"/>
      <family val="2"/>
      <scheme val="minor"/>
    </font>
    <font>
      <sz val="10"/>
      <color theme="1"/>
      <name val="Calibri"/>
      <family val="2"/>
      <scheme val="minor"/>
    </font>
    <font>
      <b/>
      <sz val="16"/>
      <color rgb="FFFF0000"/>
      <name val="Bookman Old Style"/>
      <family val="1"/>
    </font>
    <font>
      <b/>
      <sz val="12"/>
      <color theme="1"/>
      <name val="Arial"/>
      <family val="2"/>
    </font>
    <font>
      <sz val="10"/>
      <name val="Arial"/>
      <family val="2"/>
    </font>
    <font>
      <u/>
      <sz val="11"/>
      <color theme="1"/>
      <name val="Arial"/>
      <family val="2"/>
    </font>
    <font>
      <i/>
      <sz val="11"/>
      <name val="Arial"/>
      <family val="2"/>
    </font>
    <font>
      <sz val="12"/>
      <name val="Arial"/>
      <family val="2"/>
    </font>
    <font>
      <sz val="10"/>
      <color indexed="8"/>
      <name val="Bookman Old Style"/>
      <family val="1"/>
    </font>
    <font>
      <sz val="12"/>
      <color indexed="8"/>
      <name val="Bookman Old Style"/>
      <family val="1"/>
    </font>
    <font>
      <sz val="11"/>
      <name val="Bookman Old Style"/>
      <family val="1"/>
    </font>
    <font>
      <i/>
      <sz val="10"/>
      <name val="Arial"/>
      <family val="2"/>
    </font>
    <font>
      <u/>
      <sz val="10"/>
      <color theme="1"/>
      <name val="Arial"/>
      <family val="2"/>
    </font>
    <font>
      <b/>
      <sz val="16"/>
      <color theme="9" tint="-0.499984740745262"/>
      <name val="Bookman Old Style"/>
      <family val="1"/>
    </font>
    <font>
      <b/>
      <sz val="16"/>
      <color theme="1"/>
      <name val="Bookman Old Style"/>
      <family val="1"/>
    </font>
    <font>
      <sz val="10"/>
      <color theme="1"/>
      <name val="Bookman Old Style"/>
      <family val="1"/>
    </font>
    <font>
      <i/>
      <sz val="11"/>
      <color theme="1"/>
      <name val="Bookman Old Style"/>
      <family val="1"/>
    </font>
    <font>
      <sz val="11"/>
      <color theme="0"/>
      <name val="Bookman Old Style"/>
      <family val="1"/>
    </font>
    <font>
      <i/>
      <sz val="10"/>
      <color theme="1"/>
      <name val="Bookman Old Style"/>
      <family val="1"/>
    </font>
    <font>
      <i/>
      <sz val="10"/>
      <color theme="3" tint="-0.499984740745262"/>
      <name val="Bookman Old Style"/>
      <family val="1"/>
    </font>
    <font>
      <sz val="11"/>
      <color indexed="8"/>
      <name val="Arial"/>
      <family val="2"/>
    </font>
    <font>
      <b/>
      <sz val="11"/>
      <color indexed="8"/>
      <name val="Arial"/>
      <family val="2"/>
    </font>
    <font>
      <i/>
      <sz val="11"/>
      <color indexed="8"/>
      <name val="Arial"/>
      <family val="2"/>
    </font>
    <font>
      <sz val="9"/>
      <color theme="1"/>
      <name val="Calibri"/>
      <family val="2"/>
      <scheme val="minor"/>
    </font>
    <font>
      <b/>
      <i/>
      <sz val="12"/>
      <color theme="4"/>
      <name val="Bookman Old Style"/>
      <family val="1"/>
    </font>
    <font>
      <b/>
      <i/>
      <sz val="12"/>
      <color rgb="FF996633"/>
      <name val="Bookman Old Style"/>
      <family val="1"/>
    </font>
    <font>
      <i/>
      <sz val="11"/>
      <name val="Bookman Old Style"/>
      <family val="1"/>
    </font>
    <font>
      <sz val="10"/>
      <color indexed="8"/>
      <name val="Arial"/>
      <family val="2"/>
    </font>
    <font>
      <b/>
      <sz val="10"/>
      <color indexed="8"/>
      <name val="Arial"/>
      <family val="2"/>
    </font>
    <font>
      <sz val="8"/>
      <name val="Calibri"/>
      <family val="2"/>
      <scheme val="minor"/>
    </font>
    <font>
      <u/>
      <sz val="11"/>
      <color theme="3"/>
      <name val="Bookman Old Style"/>
      <family val="1"/>
    </font>
    <font>
      <b/>
      <vertAlign val="superscript"/>
      <sz val="12"/>
      <color theme="1"/>
      <name val="Bookman Old Style"/>
      <family val="1"/>
    </font>
  </fonts>
  <fills count="17">
    <fill>
      <patternFill patternType="none"/>
    </fill>
    <fill>
      <patternFill patternType="gray125"/>
    </fill>
    <fill>
      <patternFill patternType="solid">
        <fgColor indexed="1"/>
        <bgColor indexed="1"/>
      </patternFill>
    </fill>
    <fill>
      <patternFill patternType="solid">
        <fgColor indexed="9"/>
        <bgColor indexed="9"/>
      </patternFill>
    </fill>
    <fill>
      <patternFill patternType="solid">
        <fgColor indexed="9"/>
        <bgColor indexed="64"/>
      </patternFill>
    </fill>
    <fill>
      <patternFill patternType="solid">
        <fgColor theme="0"/>
        <bgColor indexed="64"/>
      </patternFill>
    </fill>
    <fill>
      <patternFill patternType="solid">
        <fgColor rgb="FFA2D668"/>
        <bgColor indexed="64"/>
      </patternFill>
    </fill>
    <fill>
      <patternFill patternType="solid">
        <fgColor theme="6" tint="0.39997558519241921"/>
        <bgColor indexed="64"/>
      </patternFill>
    </fill>
    <fill>
      <patternFill patternType="solid">
        <fgColor rgb="FFF0A73C"/>
        <bgColor indexed="64"/>
      </patternFill>
    </fill>
    <fill>
      <patternFill patternType="solid">
        <fgColor rgb="FFABDB77"/>
        <bgColor indexed="64"/>
      </patternFill>
    </fill>
    <fill>
      <patternFill patternType="solid">
        <fgColor rgb="FFF0A73C"/>
        <bgColor indexed="1"/>
      </patternFill>
    </fill>
    <fill>
      <patternFill patternType="solid">
        <fgColor rgb="FFF0A73C"/>
        <bgColor indexed="9"/>
      </patternFill>
    </fill>
    <fill>
      <patternFill patternType="solid">
        <fgColor rgb="FFABDB77"/>
        <bgColor indexed="9"/>
      </patternFill>
    </fill>
    <fill>
      <patternFill patternType="solid">
        <fgColor rgb="FFABDB77"/>
        <bgColor indexed="1"/>
      </patternFill>
    </fill>
    <fill>
      <patternFill patternType="solid">
        <fgColor rgb="FF92D050"/>
        <bgColor indexed="64"/>
      </patternFill>
    </fill>
    <fill>
      <patternFill patternType="solid">
        <fgColor rgb="FF92D050"/>
        <bgColor indexed="1"/>
      </patternFill>
    </fill>
    <fill>
      <patternFill patternType="solid">
        <fgColor theme="0"/>
        <bgColor indexed="1"/>
      </patternFill>
    </fill>
  </fills>
  <borders count="11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55"/>
      </right>
      <top style="thin">
        <color indexed="55"/>
      </top>
      <bottom style="thin">
        <color indexed="55"/>
      </bottom>
      <diagonal/>
    </border>
    <border>
      <left/>
      <right style="thin">
        <color indexed="64"/>
      </right>
      <top style="thin">
        <color indexed="64"/>
      </top>
      <bottom style="thin">
        <color indexed="64"/>
      </bottom>
      <diagonal/>
    </border>
    <border>
      <left style="thin">
        <color indexed="55"/>
      </left>
      <right style="thin">
        <color indexed="55"/>
      </right>
      <top style="thin">
        <color indexed="55"/>
      </top>
      <bottom style="thin">
        <color indexed="55"/>
      </bottom>
      <diagonal/>
    </border>
    <border>
      <left style="thin">
        <color indexed="55"/>
      </left>
      <right style="thin">
        <color indexed="55"/>
      </right>
      <top/>
      <bottom style="thin">
        <color indexed="55"/>
      </bottom>
      <diagonal/>
    </border>
    <border>
      <left/>
      <right style="thin">
        <color indexed="64"/>
      </right>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right/>
      <top style="thin">
        <color indexed="64"/>
      </top>
      <bottom/>
      <diagonal/>
    </border>
    <border>
      <left/>
      <right/>
      <top style="medium">
        <color indexed="64"/>
      </top>
      <bottom/>
      <diagonal/>
    </border>
    <border>
      <left/>
      <right style="medium">
        <color indexed="64"/>
      </right>
      <top/>
      <bottom/>
      <diagonal/>
    </border>
    <border>
      <left style="medium">
        <color indexed="64"/>
      </left>
      <right style="medium">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double">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55"/>
      </left>
      <right/>
      <top style="thin">
        <color indexed="64"/>
      </top>
      <bottom/>
      <diagonal/>
    </border>
    <border>
      <left/>
      <right style="thin">
        <color indexed="55"/>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right/>
      <top style="double">
        <color indexed="64"/>
      </top>
      <bottom/>
      <diagonal/>
    </border>
    <border>
      <left style="thick">
        <color rgb="FF592A03"/>
      </left>
      <right style="double">
        <color rgb="FF592A03"/>
      </right>
      <top style="thick">
        <color rgb="FF592A03"/>
      </top>
      <bottom style="thick">
        <color rgb="FF592A03"/>
      </bottom>
      <diagonal/>
    </border>
    <border>
      <left/>
      <right style="double">
        <color theme="9" tint="-0.499984740745262"/>
      </right>
      <top/>
      <bottom/>
      <diagonal/>
    </border>
    <border>
      <left style="double">
        <color rgb="FF592A03"/>
      </left>
      <right style="thick">
        <color rgb="FF592A03"/>
      </right>
      <top style="thick">
        <color rgb="FF592A03"/>
      </top>
      <bottom style="thick">
        <color rgb="FF592A03"/>
      </bottom>
      <diagonal/>
    </border>
    <border>
      <left style="double">
        <color rgb="FF592A03"/>
      </left>
      <right style="medium">
        <color rgb="FF592A03"/>
      </right>
      <top style="thick">
        <color rgb="FF592A03"/>
      </top>
      <bottom/>
      <diagonal/>
    </border>
    <border>
      <left style="medium">
        <color rgb="FF592A03"/>
      </left>
      <right style="double">
        <color rgb="FF592A03"/>
      </right>
      <top style="thick">
        <color rgb="FF592A03"/>
      </top>
      <bottom/>
      <diagonal/>
    </border>
    <border>
      <left style="medium">
        <color rgb="FF592A03"/>
      </left>
      <right style="double">
        <color rgb="FF592A03"/>
      </right>
      <top/>
      <bottom/>
      <diagonal/>
    </border>
    <border>
      <left/>
      <right style="double">
        <color rgb="FF592A03"/>
      </right>
      <top style="double">
        <color rgb="FF592A03"/>
      </top>
      <bottom/>
      <diagonal/>
    </border>
    <border>
      <left style="double">
        <color rgb="FF592A03"/>
      </left>
      <right/>
      <top/>
      <bottom/>
      <diagonal/>
    </border>
    <border>
      <left/>
      <right style="double">
        <color rgb="FF592A03"/>
      </right>
      <top/>
      <bottom/>
      <diagonal/>
    </border>
    <border>
      <left/>
      <right style="double">
        <color rgb="FF592A03"/>
      </right>
      <top/>
      <bottom style="thick">
        <color rgb="FF592A03"/>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bottom/>
      <diagonal/>
    </border>
    <border>
      <left/>
      <right style="thin">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right/>
      <top style="medium">
        <color rgb="FFC7932B"/>
      </top>
      <bottom style="double">
        <color rgb="FFC7932B"/>
      </bottom>
      <diagonal/>
    </border>
    <border>
      <left/>
      <right style="medium">
        <color rgb="FFC7932B"/>
      </right>
      <top style="medium">
        <color rgb="FFC7932B"/>
      </top>
      <bottom style="double">
        <color rgb="FFC7932B"/>
      </bottom>
      <diagonal/>
    </border>
    <border>
      <left/>
      <right/>
      <top style="double">
        <color rgb="FFC7932B"/>
      </top>
      <bottom/>
      <diagonal/>
    </border>
    <border>
      <left/>
      <right style="medium">
        <color rgb="FFC7932B"/>
      </right>
      <top style="double">
        <color rgb="FFC7932B"/>
      </top>
      <bottom/>
      <diagonal/>
    </border>
    <border>
      <left style="medium">
        <color rgb="FFC7932B"/>
      </left>
      <right/>
      <top/>
      <bottom/>
      <diagonal/>
    </border>
    <border>
      <left/>
      <right style="medium">
        <color rgb="FFC7932B"/>
      </right>
      <top/>
      <bottom/>
      <diagonal/>
    </border>
    <border>
      <left style="medium">
        <color rgb="FFC7932B"/>
      </left>
      <right/>
      <top/>
      <bottom style="medium">
        <color rgb="FFC7932B"/>
      </bottom>
      <diagonal/>
    </border>
    <border>
      <left/>
      <right/>
      <top/>
      <bottom style="medium">
        <color rgb="FFC7932B"/>
      </bottom>
      <diagonal/>
    </border>
    <border>
      <left/>
      <right style="medium">
        <color rgb="FFC7932B"/>
      </right>
      <top/>
      <bottom style="medium">
        <color rgb="FFC7932B"/>
      </bottom>
      <diagonal/>
    </border>
    <border>
      <left style="thin">
        <color indexed="64"/>
      </left>
      <right/>
      <top/>
      <bottom style="thin">
        <color indexed="64"/>
      </bottom>
      <diagonal/>
    </border>
    <border>
      <left style="thin">
        <color indexed="64"/>
      </left>
      <right/>
      <top style="thin">
        <color indexed="64"/>
      </top>
      <bottom/>
      <diagonal/>
    </border>
    <border>
      <left style="thin">
        <color indexed="64"/>
      </left>
      <right/>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style="thin">
        <color indexed="64"/>
      </top>
      <bottom/>
      <diagonal/>
    </border>
    <border>
      <left style="medium">
        <color indexed="64"/>
      </left>
      <right/>
      <top style="thin">
        <color indexed="64"/>
      </top>
      <bottom/>
      <diagonal/>
    </border>
    <border>
      <left style="medium">
        <color indexed="64"/>
      </left>
      <right style="medium">
        <color indexed="64"/>
      </right>
      <top/>
      <bottom style="thin">
        <color indexed="64"/>
      </bottom>
      <diagonal/>
    </border>
    <border>
      <left/>
      <right style="thin">
        <color indexed="64"/>
      </right>
      <top style="thin">
        <color indexed="64"/>
      </top>
      <bottom/>
      <diagonal/>
    </border>
    <border>
      <left/>
      <right style="thin">
        <color indexed="64"/>
      </right>
      <top style="medium">
        <color indexed="64"/>
      </top>
      <bottom style="medium">
        <color indexed="64"/>
      </bottom>
      <diagonal/>
    </border>
    <border>
      <left style="thin">
        <color rgb="FFA0A0A0"/>
      </left>
      <right style="thin">
        <color rgb="FFA0A0A0"/>
      </right>
      <top style="thin">
        <color rgb="FFA0A0A0"/>
      </top>
      <bottom style="thin">
        <color rgb="FFA0A0A0"/>
      </bottom>
      <diagonal/>
    </border>
    <border>
      <left/>
      <right style="medium">
        <color indexed="64"/>
      </right>
      <top style="thin">
        <color indexed="64"/>
      </top>
      <bottom style="thin">
        <color indexed="64"/>
      </bottom>
      <diagonal/>
    </border>
    <border>
      <left style="thin">
        <color rgb="FFA0A0A0"/>
      </left>
      <right style="medium">
        <color indexed="64"/>
      </right>
      <top style="thin">
        <color rgb="FFA0A0A0"/>
      </top>
      <bottom style="thin">
        <color rgb="FFA0A0A0"/>
      </bottom>
      <diagonal/>
    </border>
    <border>
      <left style="thin">
        <color indexed="55"/>
      </left>
      <right style="thin">
        <color indexed="55"/>
      </right>
      <top style="thin">
        <color indexed="64"/>
      </top>
      <bottom/>
      <diagonal/>
    </border>
    <border>
      <left style="medium">
        <color rgb="FFC7932B"/>
      </left>
      <right style="medium">
        <color rgb="FFC7932B"/>
      </right>
      <top style="medium">
        <color rgb="FFC7932B"/>
      </top>
      <bottom style="double">
        <color rgb="FFC7932B"/>
      </bottom>
      <diagonal/>
    </border>
    <border>
      <left style="medium">
        <color rgb="FFC7932B"/>
      </left>
      <right style="medium">
        <color rgb="FFC7932B"/>
      </right>
      <top style="double">
        <color rgb="FFC7932B"/>
      </top>
      <bottom style="medium">
        <color rgb="FFC7932B"/>
      </bottom>
      <diagonal/>
    </border>
    <border>
      <left style="double">
        <color rgb="FF592A03"/>
      </left>
      <right style="double">
        <color rgb="FF592A03"/>
      </right>
      <top style="double">
        <color rgb="FF592A03"/>
      </top>
      <bottom/>
      <diagonal/>
    </border>
    <border>
      <left style="double">
        <color rgb="FF592A03"/>
      </left>
      <right style="double">
        <color rgb="FF592A03"/>
      </right>
      <top/>
      <bottom/>
      <diagonal/>
    </border>
    <border>
      <left style="double">
        <color rgb="FF592A03"/>
      </left>
      <right style="double">
        <color rgb="FF592A03"/>
      </right>
      <top/>
      <bottom style="thick">
        <color rgb="FF592A03"/>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right/>
      <top style="thin">
        <color indexed="55"/>
      </top>
      <bottom style="thin">
        <color indexed="55"/>
      </bottom>
      <diagonal/>
    </border>
    <border>
      <left/>
      <right style="medium">
        <color indexed="64"/>
      </right>
      <top style="medium">
        <color indexed="64"/>
      </top>
      <bottom/>
      <diagonal/>
    </border>
    <border>
      <left style="medium">
        <color auto="1"/>
      </left>
      <right style="medium">
        <color indexed="64"/>
      </right>
      <top/>
      <bottom/>
      <diagonal/>
    </border>
    <border>
      <left style="medium">
        <color indexed="64"/>
      </left>
      <right/>
      <top style="medium">
        <color indexed="64"/>
      </top>
      <bottom/>
      <diagonal/>
    </border>
    <border>
      <left style="double">
        <color rgb="FFCC9900"/>
      </left>
      <right/>
      <top style="double">
        <color rgb="FFCC9900"/>
      </top>
      <bottom/>
      <diagonal/>
    </border>
    <border>
      <left/>
      <right/>
      <top style="double">
        <color rgb="FFCC9900"/>
      </top>
      <bottom/>
      <diagonal/>
    </border>
    <border>
      <left/>
      <right style="double">
        <color rgb="FFCC9900"/>
      </right>
      <top style="double">
        <color rgb="FFCC9900"/>
      </top>
      <bottom/>
      <diagonal/>
    </border>
    <border>
      <left style="double">
        <color rgb="FFCC9900"/>
      </left>
      <right/>
      <top/>
      <bottom/>
      <diagonal/>
    </border>
    <border>
      <left/>
      <right style="double">
        <color rgb="FFCC9900"/>
      </right>
      <top/>
      <bottom/>
      <diagonal/>
    </border>
    <border>
      <left style="double">
        <color rgb="FFCC9900"/>
      </left>
      <right/>
      <top/>
      <bottom style="double">
        <color rgb="FFCC9900"/>
      </bottom>
      <diagonal/>
    </border>
    <border>
      <left/>
      <right/>
      <top/>
      <bottom style="double">
        <color rgb="FFCC9900"/>
      </bottom>
      <diagonal/>
    </border>
    <border>
      <left/>
      <right style="double">
        <color rgb="FFCC9900"/>
      </right>
      <top/>
      <bottom style="double">
        <color rgb="FFCC9900"/>
      </bottom>
      <diagonal/>
    </border>
    <border>
      <left style="medium">
        <color rgb="FF592A03"/>
      </left>
      <right style="double">
        <color rgb="FF592A03"/>
      </right>
      <top/>
      <bottom style="double">
        <color rgb="FF592A03"/>
      </bottom>
      <diagonal/>
    </border>
    <border>
      <left style="double">
        <color rgb="FF592A03"/>
      </left>
      <right style="medium">
        <color rgb="FF592A03"/>
      </right>
      <top/>
      <bottom style="double">
        <color rgb="FF592A03"/>
      </bottom>
      <diagonal/>
    </border>
  </borders>
  <cellStyleXfs count="12">
    <xf numFmtId="0" fontId="0" fillId="0" borderId="0"/>
    <xf numFmtId="43" fontId="21" fillId="0" borderId="0"/>
    <xf numFmtId="165" fontId="60" fillId="0" borderId="0"/>
    <xf numFmtId="0" fontId="22" fillId="0" borderId="0"/>
    <xf numFmtId="0" fontId="1" fillId="0" borderId="0"/>
    <xf numFmtId="0" fontId="60" fillId="0" borderId="0"/>
    <xf numFmtId="9" fontId="21" fillId="0" borderId="0"/>
    <xf numFmtId="43" fontId="21" fillId="0" borderId="0"/>
    <xf numFmtId="41" fontId="21" fillId="0" borderId="0"/>
    <xf numFmtId="165" fontId="21" fillId="0" borderId="0"/>
    <xf numFmtId="165" fontId="21" fillId="0" borderId="0" applyFont="0" applyFill="0" applyBorder="0" applyAlignment="0" applyProtection="0"/>
    <xf numFmtId="9" fontId="21" fillId="0" borderId="0" applyFont="0" applyFill="0" applyBorder="0" applyAlignment="0" applyProtection="0"/>
  </cellStyleXfs>
  <cellXfs count="897">
    <xf numFmtId="0" fontId="0" fillId="0" borderId="0" xfId="0"/>
    <xf numFmtId="166" fontId="2" fillId="0" borderId="1" xfId="1" applyNumberFormat="1" applyFont="1" applyBorder="1"/>
    <xf numFmtId="166" fontId="4" fillId="2" borderId="1" xfId="1" applyNumberFormat="1" applyFont="1" applyFill="1" applyBorder="1" applyAlignment="1">
      <alignment horizontal="right" wrapText="1"/>
    </xf>
    <xf numFmtId="0" fontId="3" fillId="0" borderId="2" xfId="4" applyFont="1" applyBorder="1" applyAlignment="1">
      <alignment horizontal="left" wrapText="1"/>
    </xf>
    <xf numFmtId="0" fontId="5" fillId="2" borderId="1" xfId="4" applyFont="1" applyFill="1" applyBorder="1" applyAlignment="1">
      <alignment horizontal="center" wrapText="1"/>
    </xf>
    <xf numFmtId="0" fontId="24" fillId="0" borderId="0" xfId="0" applyFont="1"/>
    <xf numFmtId="167" fontId="4" fillId="2" borderId="1" xfId="1" applyNumberFormat="1" applyFont="1" applyFill="1" applyBorder="1" applyAlignment="1">
      <alignment horizontal="right" wrapText="1"/>
    </xf>
    <xf numFmtId="167" fontId="5" fillId="2" borderId="1" xfId="1" applyNumberFormat="1" applyFont="1" applyFill="1" applyBorder="1" applyAlignment="1">
      <alignment horizontal="right" wrapText="1"/>
    </xf>
    <xf numFmtId="0" fontId="3" fillId="0" borderId="1" xfId="0" applyFont="1" applyBorder="1" applyAlignment="1">
      <alignment horizontal="left" wrapText="1"/>
    </xf>
    <xf numFmtId="0" fontId="5" fillId="2" borderId="1" xfId="0" applyFont="1" applyFill="1" applyBorder="1" applyAlignment="1">
      <alignment horizontal="center" wrapText="1"/>
    </xf>
    <xf numFmtId="0" fontId="7" fillId="0" borderId="1" xfId="0" applyFont="1" applyBorder="1" applyAlignment="1">
      <alignment horizontal="left"/>
    </xf>
    <xf numFmtId="0" fontId="2" fillId="0" borderId="1" xfId="0" applyFont="1" applyBorder="1" applyAlignment="1">
      <alignment horizontal="left"/>
    </xf>
    <xf numFmtId="167" fontId="4" fillId="3" borderId="1" xfId="1" applyNumberFormat="1" applyFont="1" applyFill="1" applyBorder="1" applyAlignment="1">
      <alignment horizontal="center" wrapText="1"/>
    </xf>
    <xf numFmtId="0" fontId="3" fillId="0" borderId="1" xfId="0" applyFont="1" applyBorder="1" applyAlignment="1">
      <alignment wrapText="1"/>
    </xf>
    <xf numFmtId="0" fontId="6" fillId="0" borderId="1" xfId="0" applyFont="1" applyBorder="1" applyAlignment="1">
      <alignment horizontal="left" wrapText="1"/>
    </xf>
    <xf numFmtId="0" fontId="6" fillId="0" borderId="1" xfId="0" applyFont="1" applyBorder="1" applyAlignment="1">
      <alignment horizontal="center" wrapText="1"/>
    </xf>
    <xf numFmtId="0" fontId="3" fillId="0" borderId="1" xfId="0" applyFont="1" applyBorder="1" applyAlignment="1">
      <alignment horizontal="center" wrapText="1"/>
    </xf>
    <xf numFmtId="0" fontId="4" fillId="2" borderId="1" xfId="0" applyFont="1" applyFill="1" applyBorder="1" applyAlignment="1">
      <alignment wrapText="1"/>
    </xf>
    <xf numFmtId="167" fontId="4" fillId="3" borderId="1" xfId="1" applyNumberFormat="1" applyFont="1" applyFill="1" applyBorder="1" applyAlignment="1">
      <alignment horizontal="right" wrapText="1"/>
    </xf>
    <xf numFmtId="167" fontId="5" fillId="3" borderId="1" xfId="1" applyNumberFormat="1" applyFont="1" applyFill="1" applyBorder="1" applyAlignment="1">
      <alignment horizontal="right" wrapText="1"/>
    </xf>
    <xf numFmtId="0" fontId="5" fillId="2" borderId="1" xfId="0" applyFont="1" applyFill="1" applyBorder="1" applyAlignment="1">
      <alignment wrapText="1"/>
    </xf>
    <xf numFmtId="167" fontId="3" fillId="0" borderId="1" xfId="1" applyNumberFormat="1" applyFont="1" applyBorder="1" applyAlignment="1">
      <alignment horizontal="right" wrapText="1"/>
    </xf>
    <xf numFmtId="166" fontId="4" fillId="2" borderId="1" xfId="1" applyNumberFormat="1" applyFont="1" applyFill="1" applyBorder="1" applyAlignment="1">
      <alignment wrapText="1"/>
    </xf>
    <xf numFmtId="0" fontId="23" fillId="0" borderId="0" xfId="0" applyFont="1"/>
    <xf numFmtId="0" fontId="0" fillId="0" borderId="1" xfId="0" applyBorder="1"/>
    <xf numFmtId="0" fontId="23" fillId="0" borderId="1" xfId="0" applyFont="1" applyBorder="1"/>
    <xf numFmtId="166" fontId="5" fillId="2" borderId="1" xfId="1" applyNumberFormat="1" applyFont="1" applyFill="1" applyBorder="1" applyAlignment="1">
      <alignment horizontal="right" wrapText="1"/>
    </xf>
    <xf numFmtId="0" fontId="0" fillId="0" borderId="3" xfId="0" applyBorder="1" applyAlignment="1">
      <alignment horizontal="left"/>
    </xf>
    <xf numFmtId="168" fontId="5" fillId="3" borderId="1" xfId="1" applyNumberFormat="1" applyFont="1" applyFill="1" applyBorder="1" applyAlignment="1">
      <alignment horizontal="right" wrapText="1"/>
    </xf>
    <xf numFmtId="168" fontId="4" fillId="2" borderId="1" xfId="1" applyNumberFormat="1" applyFont="1" applyFill="1" applyBorder="1" applyAlignment="1">
      <alignment horizontal="right" wrapText="1"/>
    </xf>
    <xf numFmtId="168" fontId="4" fillId="3" borderId="1" xfId="1" applyNumberFormat="1" applyFont="1" applyFill="1" applyBorder="1" applyAlignment="1">
      <alignment horizontal="right" wrapText="1"/>
    </xf>
    <xf numFmtId="0" fontId="25" fillId="0" borderId="0" xfId="0" applyFont="1"/>
    <xf numFmtId="0" fontId="2" fillId="0" borderId="1" xfId="5" applyFont="1" applyBorder="1" applyAlignment="1">
      <alignment horizontal="center" wrapText="1"/>
    </xf>
    <xf numFmtId="165" fontId="2" fillId="0" borderId="1" xfId="2" applyFont="1" applyBorder="1" applyAlignment="1">
      <alignment wrapText="1"/>
    </xf>
    <xf numFmtId="169" fontId="2" fillId="0" borderId="1" xfId="2" applyNumberFormat="1" applyFont="1" applyBorder="1" applyAlignment="1">
      <alignment horizontal="center" wrapText="1"/>
    </xf>
    <xf numFmtId="0" fontId="25" fillId="0" borderId="0" xfId="0" applyFont="1" applyAlignment="1">
      <alignment wrapText="1"/>
    </xf>
    <xf numFmtId="0" fontId="2" fillId="0" borderId="1" xfId="5" applyFont="1" applyBorder="1" applyAlignment="1">
      <alignment horizontal="center"/>
    </xf>
    <xf numFmtId="0" fontId="2" fillId="0" borderId="1" xfId="5" applyFont="1" applyBorder="1"/>
    <xf numFmtId="169" fontId="2" fillId="0" borderId="1" xfId="2" applyNumberFormat="1" applyFont="1" applyBorder="1"/>
    <xf numFmtId="169" fontId="2" fillId="5" borderId="1" xfId="2" applyNumberFormat="1" applyFont="1" applyFill="1" applyBorder="1"/>
    <xf numFmtId="169" fontId="2" fillId="0" borderId="1" xfId="2" applyNumberFormat="1" applyFont="1" applyBorder="1" applyAlignment="1">
      <alignment horizontal="center"/>
    </xf>
    <xf numFmtId="169" fontId="26" fillId="0" borderId="1" xfId="0" applyNumberFormat="1" applyFont="1" applyBorder="1"/>
    <xf numFmtId="0" fontId="2" fillId="4" borderId="1" xfId="5" applyFont="1" applyFill="1" applyBorder="1"/>
    <xf numFmtId="0" fontId="2" fillId="0" borderId="1" xfId="5" applyFont="1" applyBorder="1" applyAlignment="1">
      <alignment horizontal="left"/>
    </xf>
    <xf numFmtId="169" fontId="2" fillId="0" borderId="1" xfId="2" applyNumberFormat="1" applyFont="1" applyBorder="1" applyAlignment="1">
      <alignment horizontal="right"/>
    </xf>
    <xf numFmtId="0" fontId="3" fillId="0" borderId="1" xfId="5" applyFont="1" applyBorder="1"/>
    <xf numFmtId="169" fontId="3" fillId="5" borderId="1" xfId="2" applyNumberFormat="1" applyFont="1" applyFill="1" applyBorder="1"/>
    <xf numFmtId="169" fontId="25" fillId="0" borderId="0" xfId="0" applyNumberFormat="1" applyFont="1"/>
    <xf numFmtId="0" fontId="23" fillId="0" borderId="1" xfId="0" applyFont="1" applyBorder="1" applyAlignment="1">
      <alignment wrapText="1"/>
    </xf>
    <xf numFmtId="0" fontId="0" fillId="0" borderId="0" xfId="0" applyAlignment="1">
      <alignment wrapText="1"/>
    </xf>
    <xf numFmtId="166" fontId="21" fillId="0" borderId="0" xfId="1" applyNumberFormat="1"/>
    <xf numFmtId="0" fontId="26" fillId="0" borderId="0" xfId="0" applyFont="1"/>
    <xf numFmtId="0" fontId="27" fillId="0" borderId="0" xfId="0" applyFont="1"/>
    <xf numFmtId="167" fontId="4" fillId="0" borderId="1" xfId="1" applyNumberFormat="1" applyFont="1" applyBorder="1" applyAlignment="1">
      <alignment horizontal="center" wrapText="1"/>
    </xf>
    <xf numFmtId="0" fontId="0" fillId="0" borderId="2" xfId="0" applyBorder="1"/>
    <xf numFmtId="43" fontId="23" fillId="0" borderId="1" xfId="0" applyNumberFormat="1" applyFont="1" applyBorder="1"/>
    <xf numFmtId="167" fontId="4" fillId="0" borderId="1" xfId="1" applyNumberFormat="1" applyFont="1" applyBorder="1" applyAlignment="1">
      <alignment horizontal="right" wrapText="1"/>
    </xf>
    <xf numFmtId="0" fontId="10" fillId="0" borderId="1" xfId="0" applyFont="1" applyBorder="1" applyAlignment="1">
      <alignment horizontal="center" wrapText="1"/>
    </xf>
    <xf numFmtId="167" fontId="4" fillId="2" borderId="1" xfId="1" applyNumberFormat="1" applyFont="1" applyFill="1" applyBorder="1"/>
    <xf numFmtId="167" fontId="4" fillId="3" borderId="1" xfId="1" applyNumberFormat="1" applyFont="1" applyFill="1" applyBorder="1"/>
    <xf numFmtId="169" fontId="4" fillId="2" borderId="1" xfId="1" applyNumberFormat="1" applyFont="1" applyFill="1" applyBorder="1" applyAlignment="1">
      <alignment horizontal="right" wrapText="1"/>
    </xf>
    <xf numFmtId="169" fontId="5" fillId="2" borderId="1" xfId="1" applyNumberFormat="1" applyFont="1" applyFill="1" applyBorder="1" applyAlignment="1">
      <alignment horizontal="right" wrapText="1"/>
    </xf>
    <xf numFmtId="169" fontId="21" fillId="0" borderId="1" xfId="1" applyNumberFormat="1" applyBorder="1" applyAlignment="1">
      <alignment horizontal="right" wrapText="1"/>
    </xf>
    <xf numFmtId="169" fontId="23" fillId="0" borderId="1" xfId="1" applyNumberFormat="1" applyFont="1" applyBorder="1" applyAlignment="1">
      <alignment horizontal="right" wrapText="1"/>
    </xf>
    <xf numFmtId="169" fontId="4" fillId="0" borderId="1" xfId="1" applyNumberFormat="1" applyFont="1" applyBorder="1" applyAlignment="1">
      <alignment horizontal="right" wrapText="1"/>
    </xf>
    <xf numFmtId="169" fontId="5" fillId="0" borderId="1" xfId="1" applyNumberFormat="1" applyFont="1" applyBorder="1" applyAlignment="1">
      <alignment horizontal="right" wrapText="1"/>
    </xf>
    <xf numFmtId="169" fontId="2" fillId="0" borderId="1" xfId="1" applyNumberFormat="1" applyFont="1" applyBorder="1" applyAlignment="1">
      <alignment horizontal="right" wrapText="1"/>
    </xf>
    <xf numFmtId="0" fontId="26" fillId="0" borderId="1" xfId="0" applyFont="1" applyBorder="1"/>
    <xf numFmtId="0" fontId="27" fillId="0" borderId="1" xfId="0" applyFont="1" applyBorder="1" applyAlignment="1">
      <alignment horizontal="center" vertical="center" wrapText="1"/>
    </xf>
    <xf numFmtId="0" fontId="27" fillId="0" borderId="1" xfId="0" applyFont="1" applyBorder="1" applyAlignment="1">
      <alignment horizontal="left" vertical="center" wrapText="1"/>
    </xf>
    <xf numFmtId="0" fontId="26" fillId="0" borderId="1" xfId="0" applyFont="1" applyBorder="1" applyAlignment="1">
      <alignment wrapText="1"/>
    </xf>
    <xf numFmtId="0" fontId="26" fillId="0" borderId="1" xfId="0" applyFont="1" applyBorder="1" applyAlignment="1">
      <alignment horizontal="center" wrapText="1"/>
    </xf>
    <xf numFmtId="0" fontId="29" fillId="0" borderId="1" xfId="3" applyFont="1" applyBorder="1"/>
    <xf numFmtId="0" fontId="26" fillId="0" borderId="1" xfId="0" applyFont="1" applyBorder="1" applyAlignment="1">
      <alignment horizontal="left" wrapText="1"/>
    </xf>
    <xf numFmtId="0" fontId="29" fillId="0" borderId="1" xfId="3" applyFont="1" applyBorder="1" applyAlignment="1">
      <alignment wrapText="1"/>
    </xf>
    <xf numFmtId="0" fontId="26" fillId="0" borderId="1" xfId="0" quotePrefix="1" applyFont="1" applyBorder="1" applyAlignment="1">
      <alignment horizontal="left" wrapText="1"/>
    </xf>
    <xf numFmtId="0" fontId="30" fillId="0" borderId="1" xfId="0" applyFont="1" applyBorder="1" applyAlignment="1">
      <alignment wrapText="1"/>
    </xf>
    <xf numFmtId="0" fontId="30" fillId="0" borderId="1" xfId="0" quotePrefix="1" applyFont="1" applyBorder="1" applyAlignment="1">
      <alignment horizontal="left" wrapText="1"/>
    </xf>
    <xf numFmtId="0" fontId="22" fillId="0" borderId="1" xfId="3" applyBorder="1" applyAlignment="1">
      <alignment wrapText="1"/>
    </xf>
    <xf numFmtId="0" fontId="0" fillId="0" borderId="0" xfId="0" applyAlignment="1">
      <alignment horizontal="center" wrapText="1"/>
    </xf>
    <xf numFmtId="0" fontId="0" fillId="0" borderId="0" xfId="0" applyAlignment="1">
      <alignment horizontal="left"/>
    </xf>
    <xf numFmtId="0" fontId="31" fillId="0" borderId="0" xfId="0" applyFont="1"/>
    <xf numFmtId="0" fontId="27" fillId="0" borderId="1" xfId="1" applyNumberFormat="1" applyFont="1" applyBorder="1" applyAlignment="1">
      <alignment horizontal="center" vertical="center"/>
    </xf>
    <xf numFmtId="169" fontId="27" fillId="0" borderId="1" xfId="1" applyNumberFormat="1" applyFont="1" applyBorder="1" applyAlignment="1">
      <alignment horizontal="center" vertical="center"/>
    </xf>
    <xf numFmtId="1" fontId="26" fillId="0" borderId="1" xfId="1" applyNumberFormat="1" applyFont="1" applyBorder="1" applyAlignment="1">
      <alignment horizontal="left"/>
    </xf>
    <xf numFmtId="169" fontId="26" fillId="0" borderId="1" xfId="1" applyNumberFormat="1" applyFont="1" applyBorder="1" applyAlignment="1">
      <alignment horizontal="left"/>
    </xf>
    <xf numFmtId="170" fontId="26" fillId="0" borderId="1" xfId="6" applyNumberFormat="1" applyFont="1" applyBorder="1" applyAlignment="1">
      <alignment horizontal="center"/>
    </xf>
    <xf numFmtId="1" fontId="26" fillId="0" borderId="1" xfId="0" applyNumberFormat="1" applyFont="1" applyBorder="1" applyAlignment="1">
      <alignment horizontal="left"/>
    </xf>
    <xf numFmtId="2" fontId="26" fillId="0" borderId="1" xfId="6" applyNumberFormat="1" applyFont="1" applyBorder="1"/>
    <xf numFmtId="2" fontId="27" fillId="0" borderId="1" xfId="6" applyNumberFormat="1" applyFont="1" applyBorder="1"/>
    <xf numFmtId="169" fontId="27" fillId="0" borderId="1" xfId="1" applyNumberFormat="1" applyFont="1" applyBorder="1"/>
    <xf numFmtId="170" fontId="27" fillId="0" borderId="1" xfId="0" applyNumberFormat="1" applyFont="1" applyBorder="1" applyAlignment="1">
      <alignment horizontal="center"/>
    </xf>
    <xf numFmtId="0" fontId="26" fillId="0" borderId="1" xfId="0" applyFont="1" applyBorder="1" applyAlignment="1">
      <alignment vertical="center" wrapText="1"/>
    </xf>
    <xf numFmtId="0" fontId="27" fillId="0" borderId="1" xfId="0" applyFont="1" applyBorder="1"/>
    <xf numFmtId="170" fontId="27" fillId="0" borderId="1" xfId="6" applyNumberFormat="1" applyFont="1" applyBorder="1" applyAlignment="1">
      <alignment horizontal="center"/>
    </xf>
    <xf numFmtId="2" fontId="31" fillId="0" borderId="0" xfId="6" applyNumberFormat="1" applyFont="1"/>
    <xf numFmtId="170" fontId="31" fillId="0" borderId="0" xfId="6" applyNumberFormat="1" applyFont="1" applyAlignment="1">
      <alignment horizontal="center"/>
    </xf>
    <xf numFmtId="43" fontId="31" fillId="0" borderId="0" xfId="1" applyFont="1" applyAlignment="1">
      <alignment horizontal="left"/>
    </xf>
    <xf numFmtId="169" fontId="31" fillId="0" borderId="0" xfId="1" applyNumberFormat="1" applyFont="1"/>
    <xf numFmtId="0" fontId="26" fillId="0" borderId="0" xfId="0" applyFont="1" applyAlignment="1">
      <alignment wrapText="1"/>
    </xf>
    <xf numFmtId="0" fontId="11" fillId="0" borderId="1" xfId="0" applyFont="1" applyBorder="1" applyAlignment="1">
      <alignment horizontal="center" wrapText="1"/>
    </xf>
    <xf numFmtId="0" fontId="3" fillId="0" borderId="1" xfId="4" applyFont="1" applyBorder="1" applyAlignment="1">
      <alignment horizontal="center" wrapText="1"/>
    </xf>
    <xf numFmtId="0" fontId="4" fillId="2" borderId="1" xfId="0" applyFont="1" applyFill="1" applyBorder="1"/>
    <xf numFmtId="0" fontId="12" fillId="0" borderId="1" xfId="0" applyFont="1" applyBorder="1" applyAlignment="1">
      <alignment horizontal="left"/>
    </xf>
    <xf numFmtId="167" fontId="31" fillId="0" borderId="0" xfId="0" applyNumberFormat="1" applyFont="1"/>
    <xf numFmtId="166" fontId="31" fillId="0" borderId="0" xfId="1" applyNumberFormat="1" applyFont="1"/>
    <xf numFmtId="0" fontId="32" fillId="0" borderId="1" xfId="0" applyFont="1" applyBorder="1"/>
    <xf numFmtId="0" fontId="31" fillId="0" borderId="1" xfId="0" applyFont="1" applyBorder="1"/>
    <xf numFmtId="0" fontId="27" fillId="0" borderId="1" xfId="0" applyFont="1" applyBorder="1" applyAlignment="1">
      <alignment wrapText="1"/>
    </xf>
    <xf numFmtId="2" fontId="32" fillId="0" borderId="1" xfId="0" applyNumberFormat="1" applyFont="1" applyBorder="1"/>
    <xf numFmtId="0" fontId="14" fillId="0" borderId="1" xfId="0" applyFont="1" applyBorder="1" applyAlignment="1">
      <alignment wrapText="1"/>
    </xf>
    <xf numFmtId="0" fontId="3" fillId="0" borderId="4" xfId="0" applyFont="1" applyBorder="1" applyAlignment="1">
      <alignment horizontal="left" wrapText="1"/>
    </xf>
    <xf numFmtId="0" fontId="4" fillId="2" borderId="1" xfId="0" applyFont="1" applyFill="1" applyBorder="1" applyAlignment="1">
      <alignment horizontal="left" wrapText="1"/>
    </xf>
    <xf numFmtId="167" fontId="21" fillId="0" borderId="1" xfId="1" applyNumberFormat="1" applyBorder="1"/>
    <xf numFmtId="0" fontId="0" fillId="5" borderId="0" xfId="0" applyFill="1"/>
    <xf numFmtId="167" fontId="0" fillId="0" borderId="1" xfId="0" applyNumberFormat="1" applyBorder="1"/>
    <xf numFmtId="0" fontId="8" fillId="0" borderId="1" xfId="0" applyFont="1" applyBorder="1" applyAlignment="1">
      <alignment horizontal="center" wrapText="1"/>
    </xf>
    <xf numFmtId="0" fontId="5" fillId="2" borderId="1" xfId="0" applyFont="1" applyFill="1" applyBorder="1" applyAlignment="1">
      <alignment horizontal="left" wrapText="1"/>
    </xf>
    <xf numFmtId="167" fontId="23" fillId="0" borderId="1" xfId="0" applyNumberFormat="1" applyFont="1" applyBorder="1"/>
    <xf numFmtId="166" fontId="21" fillId="0" borderId="1" xfId="1" applyNumberFormat="1" applyBorder="1"/>
    <xf numFmtId="166" fontId="23" fillId="0" borderId="1" xfId="1" applyNumberFormat="1" applyFont="1" applyBorder="1"/>
    <xf numFmtId="166" fontId="23" fillId="0" borderId="1" xfId="0" applyNumberFormat="1" applyFont="1" applyBorder="1"/>
    <xf numFmtId="0" fontId="0" fillId="0" borderId="5" xfId="0" applyBorder="1" applyAlignment="1">
      <alignment horizontal="left"/>
    </xf>
    <xf numFmtId="0" fontId="16" fillId="0" borderId="0" xfId="0" applyFont="1" applyAlignment="1">
      <alignment horizontal="right" wrapText="1"/>
    </xf>
    <xf numFmtId="0" fontId="18" fillId="0" borderId="6" xfId="0" applyFont="1" applyBorder="1" applyAlignment="1">
      <alignment horizontal="left" wrapText="1"/>
    </xf>
    <xf numFmtId="0" fontId="18" fillId="0" borderId="5" xfId="0" applyFont="1" applyBorder="1" applyAlignment="1">
      <alignment horizontal="left" wrapText="1"/>
    </xf>
    <xf numFmtId="0" fontId="16" fillId="0" borderId="5" xfId="0" applyFont="1" applyBorder="1" applyAlignment="1">
      <alignment horizontal="left" wrapText="1"/>
    </xf>
    <xf numFmtId="3" fontId="19" fillId="2" borderId="5" xfId="0" applyNumberFormat="1" applyFont="1" applyFill="1" applyBorder="1" applyAlignment="1">
      <alignment horizontal="center" wrapText="1"/>
    </xf>
    <xf numFmtId="0" fontId="19" fillId="2" borderId="5" xfId="0" applyFont="1" applyFill="1" applyBorder="1" applyAlignment="1">
      <alignment horizontal="center" wrapText="1"/>
    </xf>
    <xf numFmtId="3" fontId="19" fillId="3" borderId="5" xfId="0" applyNumberFormat="1" applyFont="1" applyFill="1" applyBorder="1" applyAlignment="1">
      <alignment horizontal="center" wrapText="1"/>
    </xf>
    <xf numFmtId="0" fontId="19" fillId="3" borderId="5" xfId="0" applyFont="1" applyFill="1" applyBorder="1" applyAlignment="1">
      <alignment horizontal="center" wrapText="1"/>
    </xf>
    <xf numFmtId="3" fontId="16" fillId="0" borderId="5" xfId="0" applyNumberFormat="1" applyFont="1" applyBorder="1" applyAlignment="1">
      <alignment horizontal="left" wrapText="1"/>
    </xf>
    <xf numFmtId="167" fontId="4" fillId="2" borderId="1" xfId="1" applyNumberFormat="1" applyFont="1" applyFill="1" applyBorder="1" applyAlignment="1">
      <alignment horizontal="left" wrapText="1"/>
    </xf>
    <xf numFmtId="0" fontId="15" fillId="0" borderId="0" xfId="0" applyFont="1" applyAlignment="1">
      <alignment wrapText="1"/>
    </xf>
    <xf numFmtId="0" fontId="17" fillId="0" borderId="6" xfId="0" applyFont="1" applyBorder="1" applyAlignment="1">
      <alignment wrapText="1"/>
    </xf>
    <xf numFmtId="0" fontId="16" fillId="0" borderId="5" xfId="0" applyFont="1" applyBorder="1" applyAlignment="1">
      <alignment wrapText="1"/>
    </xf>
    <xf numFmtId="49" fontId="19" fillId="2" borderId="5" xfId="0" applyNumberFormat="1" applyFont="1" applyFill="1" applyBorder="1" applyAlignment="1">
      <alignment wrapText="1"/>
    </xf>
    <xf numFmtId="0" fontId="23" fillId="0" borderId="8" xfId="0" applyFont="1" applyBorder="1" applyAlignment="1">
      <alignment horizontal="center"/>
    </xf>
    <xf numFmtId="0" fontId="23" fillId="0" borderId="4" xfId="0" applyFont="1" applyBorder="1" applyAlignment="1">
      <alignment horizontal="center"/>
    </xf>
    <xf numFmtId="0" fontId="14" fillId="0" borderId="9" xfId="0" applyFont="1" applyBorder="1" applyAlignment="1">
      <alignment wrapText="1"/>
    </xf>
    <xf numFmtId="167" fontId="21" fillId="0" borderId="10" xfId="1" applyNumberFormat="1" applyBorder="1"/>
    <xf numFmtId="0" fontId="14" fillId="0" borderId="9" xfId="0" applyFont="1" applyBorder="1" applyAlignment="1">
      <alignment horizontal="center"/>
    </xf>
    <xf numFmtId="167" fontId="21" fillId="0" borderId="11" xfId="1" applyNumberFormat="1" applyBorder="1"/>
    <xf numFmtId="167" fontId="5" fillId="3" borderId="11" xfId="1" applyNumberFormat="1" applyFont="1" applyFill="1" applyBorder="1" applyAlignment="1">
      <alignment horizontal="center" wrapText="1"/>
    </xf>
    <xf numFmtId="0" fontId="3" fillId="0" borderId="11" xfId="0" applyFont="1" applyBorder="1" applyAlignment="1">
      <alignment horizontal="center" wrapText="1"/>
    </xf>
    <xf numFmtId="167" fontId="0" fillId="0" borderId="11" xfId="0" applyNumberFormat="1" applyBorder="1"/>
    <xf numFmtId="0" fontId="23" fillId="0" borderId="12" xfId="0" applyFont="1" applyBorder="1" applyAlignment="1">
      <alignment horizontal="center"/>
    </xf>
    <xf numFmtId="0" fontId="34" fillId="5" borderId="0" xfId="0" applyFont="1" applyFill="1" applyAlignment="1">
      <alignment horizontal="left" indent="17"/>
    </xf>
    <xf numFmtId="0" fontId="36" fillId="6" borderId="15" xfId="0" applyFont="1" applyFill="1" applyBorder="1" applyAlignment="1">
      <alignment horizontal="center" vertical="center"/>
    </xf>
    <xf numFmtId="0" fontId="35" fillId="0" borderId="37" xfId="0" applyFont="1" applyBorder="1"/>
    <xf numFmtId="0" fontId="37" fillId="0" borderId="0" xfId="0" applyFont="1"/>
    <xf numFmtId="0" fontId="35" fillId="0" borderId="0" xfId="0" applyFont="1"/>
    <xf numFmtId="0" fontId="39" fillId="0" borderId="1" xfId="0" applyFont="1" applyBorder="1" applyAlignment="1">
      <alignment horizontal="center" wrapText="1"/>
    </xf>
    <xf numFmtId="0" fontId="38" fillId="0" borderId="1" xfId="0" applyFont="1" applyBorder="1" applyAlignment="1">
      <alignment horizontal="center" wrapText="1"/>
    </xf>
    <xf numFmtId="3" fontId="0" fillId="0" borderId="1" xfId="0" applyNumberFormat="1" applyBorder="1"/>
    <xf numFmtId="169" fontId="21" fillId="0" borderId="1" xfId="1" applyNumberFormat="1" applyBorder="1"/>
    <xf numFmtId="169" fontId="21" fillId="7" borderId="1" xfId="1" applyNumberFormat="1" applyFill="1" applyBorder="1"/>
    <xf numFmtId="169" fontId="28" fillId="0" borderId="1" xfId="1" applyNumberFormat="1" applyFont="1" applyBorder="1"/>
    <xf numFmtId="169" fontId="21" fillId="0" borderId="1" xfId="1" applyNumberFormat="1" applyBorder="1" applyAlignment="1">
      <alignment horizontal="center"/>
    </xf>
    <xf numFmtId="3" fontId="0" fillId="0" borderId="1" xfId="0" applyNumberFormat="1" applyBorder="1" applyAlignment="1">
      <alignment horizontal="right" wrapText="1"/>
    </xf>
    <xf numFmtId="169" fontId="0" fillId="0" borderId="1" xfId="0" applyNumberFormat="1" applyBorder="1" applyAlignment="1">
      <alignment horizontal="right" wrapText="1"/>
    </xf>
    <xf numFmtId="0" fontId="24" fillId="0" borderId="0" xfId="0" applyFont="1" applyAlignment="1">
      <alignment horizontal="left"/>
    </xf>
    <xf numFmtId="0" fontId="23" fillId="8" borderId="1" xfId="0" applyFont="1" applyFill="1" applyBorder="1"/>
    <xf numFmtId="0" fontId="5" fillId="10" borderId="1" xfId="0" applyFont="1" applyFill="1" applyBorder="1" applyAlignment="1">
      <alignment wrapText="1"/>
    </xf>
    <xf numFmtId="167" fontId="5" fillId="10" borderId="1" xfId="1" applyNumberFormat="1" applyFont="1" applyFill="1" applyBorder="1" applyAlignment="1">
      <alignment horizontal="right" wrapText="1"/>
    </xf>
    <xf numFmtId="0" fontId="3" fillId="8" borderId="1" xfId="0" applyFont="1" applyFill="1" applyBorder="1" applyAlignment="1">
      <alignment horizontal="left" wrapText="1"/>
    </xf>
    <xf numFmtId="0" fontId="14" fillId="8" borderId="1" xfId="0" applyFont="1" applyFill="1" applyBorder="1"/>
    <xf numFmtId="167" fontId="14" fillId="8" borderId="1" xfId="0" applyNumberFormat="1" applyFont="1" applyFill="1" applyBorder="1"/>
    <xf numFmtId="0" fontId="3" fillId="9" borderId="1" xfId="0" applyFont="1" applyFill="1" applyBorder="1" applyAlignment="1">
      <alignment horizontal="left"/>
    </xf>
    <xf numFmtId="167" fontId="5" fillId="12" borderId="22" xfId="1" applyNumberFormat="1" applyFont="1" applyFill="1" applyBorder="1" applyAlignment="1">
      <alignment horizontal="center" wrapText="1"/>
    </xf>
    <xf numFmtId="0" fontId="28" fillId="0" borderId="0" xfId="0" applyFont="1"/>
    <xf numFmtId="166" fontId="3" fillId="9" borderId="1" xfId="1" applyNumberFormat="1" applyFont="1" applyFill="1" applyBorder="1"/>
    <xf numFmtId="167" fontId="5" fillId="13" borderId="22" xfId="1" applyNumberFormat="1" applyFont="1" applyFill="1" applyBorder="1" applyAlignment="1">
      <alignment horizontal="right" wrapText="1"/>
    </xf>
    <xf numFmtId="43" fontId="23" fillId="8" borderId="1" xfId="0" applyNumberFormat="1" applyFont="1" applyFill="1" applyBorder="1"/>
    <xf numFmtId="43" fontId="3" fillId="8" borderId="1" xfId="1" applyFont="1" applyFill="1" applyBorder="1" applyAlignment="1">
      <alignment horizontal="right" wrapText="1"/>
    </xf>
    <xf numFmtId="0" fontId="32" fillId="8" borderId="1" xfId="0" applyFont="1" applyFill="1" applyBorder="1"/>
    <xf numFmtId="0" fontId="27" fillId="8" borderId="1" xfId="0" applyFont="1" applyFill="1" applyBorder="1"/>
    <xf numFmtId="169" fontId="5" fillId="8" borderId="1" xfId="1" applyNumberFormat="1" applyFont="1" applyFill="1" applyBorder="1" applyAlignment="1">
      <alignment horizontal="right" wrapText="1"/>
    </xf>
    <xf numFmtId="169" fontId="5" fillId="10" borderId="1" xfId="1" applyNumberFormat="1" applyFont="1" applyFill="1" applyBorder="1" applyAlignment="1">
      <alignment horizontal="right" wrapText="1"/>
    </xf>
    <xf numFmtId="2" fontId="32" fillId="8" borderId="1" xfId="0" applyNumberFormat="1" applyFont="1" applyFill="1" applyBorder="1"/>
    <xf numFmtId="168" fontId="5" fillId="10" borderId="1" xfId="1" applyNumberFormat="1" applyFont="1" applyFill="1" applyBorder="1" applyAlignment="1">
      <alignment horizontal="right" wrapText="1"/>
    </xf>
    <xf numFmtId="168" fontId="5" fillId="11" borderId="1" xfId="1" applyNumberFormat="1" applyFont="1" applyFill="1" applyBorder="1" applyAlignment="1">
      <alignment horizontal="right" wrapText="1"/>
    </xf>
    <xf numFmtId="0" fontId="35" fillId="0" borderId="39" xfId="0" applyFont="1" applyBorder="1" applyAlignment="1">
      <alignment horizontal="left" indent="1"/>
    </xf>
    <xf numFmtId="167" fontId="0" fillId="5" borderId="0" xfId="0" applyNumberFormat="1" applyFill="1"/>
    <xf numFmtId="169" fontId="4" fillId="10" borderId="1" xfId="1" applyNumberFormat="1" applyFont="1" applyFill="1" applyBorder="1" applyAlignment="1">
      <alignment horizontal="right" wrapText="1"/>
    </xf>
    <xf numFmtId="0" fontId="35" fillId="0" borderId="40" xfId="0" applyFont="1" applyBorder="1" applyAlignment="1">
      <alignment horizontal="left" indent="1"/>
    </xf>
    <xf numFmtId="0" fontId="35" fillId="0" borderId="41" xfId="0" applyFont="1" applyBorder="1"/>
    <xf numFmtId="0" fontId="37" fillId="0" borderId="42" xfId="0" applyFont="1" applyBorder="1"/>
    <xf numFmtId="0" fontId="36" fillId="8" borderId="15" xfId="0" applyFont="1" applyFill="1" applyBorder="1" applyAlignment="1">
      <alignment horizontal="center" vertical="center"/>
    </xf>
    <xf numFmtId="166" fontId="2" fillId="5" borderId="1" xfId="1" applyNumberFormat="1" applyFont="1" applyFill="1" applyBorder="1"/>
    <xf numFmtId="166" fontId="3" fillId="0" borderId="1" xfId="1" applyNumberFormat="1" applyFont="1" applyBorder="1"/>
    <xf numFmtId="166" fontId="2" fillId="14" borderId="1" xfId="1" applyNumberFormat="1" applyFont="1" applyFill="1" applyBorder="1"/>
    <xf numFmtId="166" fontId="3" fillId="8" borderId="1" xfId="1" applyNumberFormat="1" applyFont="1" applyFill="1" applyBorder="1"/>
    <xf numFmtId="0" fontId="2" fillId="5" borderId="1" xfId="0" applyFont="1" applyFill="1" applyBorder="1"/>
    <xf numFmtId="4" fontId="2" fillId="0" borderId="1" xfId="0" applyNumberFormat="1" applyFont="1" applyBorder="1" applyAlignment="1">
      <alignment horizontal="left"/>
    </xf>
    <xf numFmtId="4" fontId="2" fillId="5" borderId="1" xfId="0" applyNumberFormat="1" applyFont="1" applyFill="1" applyBorder="1" applyAlignment="1">
      <alignment horizontal="left"/>
    </xf>
    <xf numFmtId="0" fontId="13" fillId="0" borderId="1" xfId="0" applyFont="1" applyBorder="1"/>
    <xf numFmtId="17" fontId="20" fillId="5" borderId="1" xfId="0" applyNumberFormat="1" applyFont="1" applyFill="1" applyBorder="1" applyAlignment="1">
      <alignment horizontal="center"/>
    </xf>
    <xf numFmtId="0" fontId="13" fillId="0" borderId="1" xfId="0" applyFont="1" applyBorder="1" applyAlignment="1">
      <alignment horizontal="center"/>
    </xf>
    <xf numFmtId="0" fontId="3" fillId="8" borderId="1" xfId="0" applyFont="1" applyFill="1" applyBorder="1"/>
    <xf numFmtId="0" fontId="0" fillId="9" borderId="1" xfId="0" applyFill="1" applyBorder="1" applyAlignment="1">
      <alignment horizontal="left"/>
    </xf>
    <xf numFmtId="167" fontId="3" fillId="8" borderId="1" xfId="1" applyNumberFormat="1" applyFont="1" applyFill="1" applyBorder="1" applyAlignment="1">
      <alignment horizontal="left" wrapText="1"/>
    </xf>
    <xf numFmtId="167" fontId="21" fillId="0" borderId="0" xfId="1" applyNumberFormat="1"/>
    <xf numFmtId="0" fontId="26" fillId="0" borderId="0" xfId="0" applyFont="1" applyAlignment="1">
      <alignment vertical="center"/>
    </xf>
    <xf numFmtId="0" fontId="52" fillId="0" borderId="1" xfId="0" applyFont="1" applyBorder="1" applyAlignment="1">
      <alignment vertical="center"/>
    </xf>
    <xf numFmtId="0" fontId="52" fillId="0" borderId="1" xfId="0" applyFont="1" applyBorder="1" applyAlignment="1">
      <alignment vertical="center" wrapText="1"/>
    </xf>
    <xf numFmtId="0" fontId="52" fillId="0" borderId="1" xfId="0" applyFont="1" applyBorder="1" applyAlignment="1">
      <alignment horizontal="center" vertical="center" wrapText="1"/>
    </xf>
    <xf numFmtId="0" fontId="53" fillId="0" borderId="1" xfId="3" applyFont="1" applyBorder="1" applyAlignment="1">
      <alignment vertical="center"/>
    </xf>
    <xf numFmtId="0" fontId="0" fillId="0" borderId="0" xfId="0" applyAlignment="1">
      <alignment vertical="center"/>
    </xf>
    <xf numFmtId="0" fontId="52" fillId="5" borderId="1" xfId="0" applyFont="1" applyFill="1" applyBorder="1" applyAlignment="1">
      <alignment horizontal="center" vertical="center" wrapText="1"/>
    </xf>
    <xf numFmtId="0" fontId="52" fillId="5" borderId="1" xfId="0" applyFont="1" applyFill="1" applyBorder="1" applyAlignment="1">
      <alignment vertical="center" wrapText="1"/>
    </xf>
    <xf numFmtId="0" fontId="52" fillId="0" borderId="1" xfId="0" applyFont="1" applyBorder="1" applyAlignment="1">
      <alignment horizontal="left" vertical="center" wrapText="1"/>
    </xf>
    <xf numFmtId="0" fontId="26" fillId="0" borderId="0" xfId="0" applyFont="1" applyAlignment="1">
      <alignment horizontal="center" vertical="center" wrapText="1"/>
    </xf>
    <xf numFmtId="0" fontId="26" fillId="0" borderId="0" xfId="0" applyFont="1" applyAlignment="1">
      <alignment horizontal="left" vertical="center"/>
    </xf>
    <xf numFmtId="0" fontId="26" fillId="0" borderId="0" xfId="0" applyFont="1" applyAlignment="1">
      <alignment vertical="center" wrapText="1"/>
    </xf>
    <xf numFmtId="0" fontId="28" fillId="0" borderId="0" xfId="0" applyFont="1" applyAlignment="1">
      <alignment vertical="center"/>
    </xf>
    <xf numFmtId="0" fontId="2" fillId="0" borderId="0" xfId="0" applyFont="1" applyAlignment="1">
      <alignment vertical="center"/>
    </xf>
    <xf numFmtId="0" fontId="53" fillId="0" borderId="1" xfId="3" applyFont="1" applyBorder="1" applyAlignment="1">
      <alignment vertical="center" wrapText="1"/>
    </xf>
    <xf numFmtId="0" fontId="28" fillId="0" borderId="0" xfId="0" applyFont="1" applyAlignment="1">
      <alignment horizontal="center" vertical="center" wrapText="1"/>
    </xf>
    <xf numFmtId="0" fontId="28" fillId="0" borderId="0" xfId="0" applyFont="1" applyAlignment="1">
      <alignment horizontal="left" vertical="center"/>
    </xf>
    <xf numFmtId="0" fontId="28" fillId="0" borderId="0" xfId="0" applyFont="1" applyAlignment="1">
      <alignment vertical="center" wrapText="1"/>
    </xf>
    <xf numFmtId="0" fontId="0" fillId="0" borderId="0" xfId="0" applyAlignment="1">
      <alignment vertical="center" wrapText="1"/>
    </xf>
    <xf numFmtId="0" fontId="52" fillId="0" borderId="1" xfId="0" applyFont="1" applyBorder="1"/>
    <xf numFmtId="0" fontId="52" fillId="0" borderId="1" xfId="0" applyFont="1" applyBorder="1" applyAlignment="1">
      <alignment wrapText="1"/>
    </xf>
    <xf numFmtId="0" fontId="52" fillId="0" borderId="1" xfId="0" applyFont="1" applyBorder="1" applyAlignment="1">
      <alignment horizontal="left" wrapText="1"/>
    </xf>
    <xf numFmtId="0" fontId="53" fillId="0" borderId="1" xfId="3" applyFont="1" applyBorder="1" applyAlignment="1">
      <alignment wrapText="1"/>
    </xf>
    <xf numFmtId="0" fontId="52" fillId="0" borderId="1" xfId="0" quotePrefix="1" applyFont="1" applyBorder="1" applyAlignment="1">
      <alignment horizontal="left" wrapText="1"/>
    </xf>
    <xf numFmtId="0" fontId="55" fillId="0" borderId="1" xfId="3" applyFont="1" applyBorder="1" applyAlignment="1">
      <alignment wrapText="1"/>
    </xf>
    <xf numFmtId="0" fontId="53" fillId="0" borderId="1" xfId="3" applyFont="1" applyBorder="1"/>
    <xf numFmtId="0" fontId="2" fillId="0" borderId="0" xfId="0" applyFont="1"/>
    <xf numFmtId="0" fontId="53" fillId="0" borderId="1" xfId="3" applyFont="1" applyBorder="1" applyAlignment="1">
      <alignment horizontal="left" vertical="center" wrapText="1"/>
    </xf>
    <xf numFmtId="0" fontId="53" fillId="0" borderId="1" xfId="3" applyFont="1" applyBorder="1" applyAlignment="1">
      <alignment horizontal="left" vertical="center"/>
    </xf>
    <xf numFmtId="0" fontId="2" fillId="0" borderId="34" xfId="0" applyFont="1" applyBorder="1"/>
    <xf numFmtId="0" fontId="2" fillId="0" borderId="0" xfId="0" applyFont="1" applyAlignment="1">
      <alignment horizontal="center" vertical="center" wrapText="1"/>
    </xf>
    <xf numFmtId="0" fontId="2" fillId="0" borderId="0" xfId="0" applyFont="1" applyAlignment="1">
      <alignment horizontal="left"/>
    </xf>
    <xf numFmtId="0" fontId="2" fillId="0" borderId="0" xfId="0" applyFont="1" applyAlignment="1">
      <alignment horizontal="left" vertical="center" wrapText="1"/>
    </xf>
    <xf numFmtId="0" fontId="2" fillId="0" borderId="0" xfId="0" applyFont="1" applyAlignment="1">
      <alignment vertical="center" wrapText="1"/>
    </xf>
    <xf numFmtId="0" fontId="52" fillId="14" borderId="1" xfId="0" applyFont="1" applyFill="1" applyBorder="1"/>
    <xf numFmtId="0" fontId="13" fillId="14" borderId="1" xfId="0" applyFont="1" applyFill="1" applyBorder="1" applyAlignment="1">
      <alignment horizontal="center" vertical="center" wrapText="1"/>
    </xf>
    <xf numFmtId="171" fontId="52" fillId="0" borderId="1" xfId="0" applyNumberFormat="1" applyFont="1" applyBorder="1" applyAlignment="1">
      <alignment horizontal="center" vertical="center" wrapText="1"/>
    </xf>
    <xf numFmtId="49" fontId="52" fillId="0" borderId="1" xfId="0" applyNumberFormat="1" applyFont="1" applyBorder="1" applyAlignment="1">
      <alignment horizontal="left" wrapText="1"/>
    </xf>
    <xf numFmtId="0" fontId="0" fillId="0" borderId="34" xfId="0" applyBorder="1"/>
    <xf numFmtId="0" fontId="0" fillId="0" borderId="0" xfId="0" applyAlignment="1">
      <alignment horizontal="center" vertical="center"/>
    </xf>
    <xf numFmtId="0" fontId="0" fillId="0" borderId="0" xfId="0" applyAlignment="1">
      <alignment horizontal="center" vertical="center" wrapText="1"/>
    </xf>
    <xf numFmtId="0" fontId="5" fillId="10" borderId="33" xfId="0" applyFont="1" applyFill="1" applyBorder="1" applyAlignment="1">
      <alignment wrapText="1"/>
    </xf>
    <xf numFmtId="0" fontId="4" fillId="2" borderId="33" xfId="0" applyFont="1" applyFill="1" applyBorder="1" applyAlignment="1">
      <alignment wrapText="1"/>
    </xf>
    <xf numFmtId="168" fontId="5" fillId="10" borderId="33" xfId="1" applyNumberFormat="1" applyFont="1" applyFill="1" applyBorder="1" applyAlignment="1">
      <alignment horizontal="right" wrapText="1"/>
    </xf>
    <xf numFmtId="168" fontId="5" fillId="11" borderId="33" xfId="1" applyNumberFormat="1" applyFont="1" applyFill="1" applyBorder="1" applyAlignment="1">
      <alignment horizontal="right" wrapText="1"/>
    </xf>
    <xf numFmtId="164" fontId="0" fillId="0" borderId="1" xfId="0" applyNumberFormat="1" applyBorder="1"/>
    <xf numFmtId="2" fontId="0" fillId="0" borderId="1" xfId="0" applyNumberFormat="1" applyBorder="1"/>
    <xf numFmtId="0" fontId="14" fillId="0" borderId="9" xfId="0" applyFont="1" applyBorder="1" applyAlignment="1">
      <alignment horizontal="center" wrapText="1"/>
    </xf>
    <xf numFmtId="0" fontId="14" fillId="0" borderId="1" xfId="0" applyFont="1" applyBorder="1" applyAlignment="1">
      <alignment horizontal="center" wrapText="1"/>
    </xf>
    <xf numFmtId="0" fontId="0" fillId="0" borderId="4" xfId="0" applyBorder="1"/>
    <xf numFmtId="0" fontId="56" fillId="2" borderId="1" xfId="0" applyFont="1" applyFill="1" applyBorder="1" applyAlignment="1">
      <alignment wrapText="1"/>
    </xf>
    <xf numFmtId="0" fontId="57" fillId="0" borderId="1" xfId="0" applyFont="1" applyBorder="1"/>
    <xf numFmtId="0" fontId="40" fillId="2" borderId="1" xfId="0" applyFont="1" applyFill="1" applyBorder="1" applyAlignment="1">
      <alignment horizontal="left" wrapText="1"/>
    </xf>
    <xf numFmtId="167" fontId="40" fillId="3" borderId="1" xfId="1" applyNumberFormat="1" applyFont="1" applyFill="1" applyBorder="1" applyAlignment="1">
      <alignment horizontal="center" wrapText="1"/>
    </xf>
    <xf numFmtId="0" fontId="38" fillId="8" borderId="1" xfId="0" applyFont="1" applyFill="1" applyBorder="1" applyAlignment="1">
      <alignment horizontal="left" wrapText="1"/>
    </xf>
    <xf numFmtId="167" fontId="41" fillId="11" borderId="1" xfId="1" applyNumberFormat="1" applyFont="1" applyFill="1" applyBorder="1" applyAlignment="1">
      <alignment horizontal="center" wrapText="1"/>
    </xf>
    <xf numFmtId="167" fontId="0" fillId="0" borderId="1" xfId="1" applyNumberFormat="1" applyFont="1" applyBorder="1"/>
    <xf numFmtId="0" fontId="38" fillId="8" borderId="4" xfId="0" applyFont="1" applyFill="1" applyBorder="1"/>
    <xf numFmtId="167" fontId="38" fillId="8" borderId="1" xfId="1" applyNumberFormat="1" applyFont="1" applyFill="1" applyBorder="1"/>
    <xf numFmtId="0" fontId="38" fillId="8" borderId="1" xfId="0" applyFont="1" applyFill="1" applyBorder="1"/>
    <xf numFmtId="0" fontId="0" fillId="0" borderId="49" xfId="0" applyBorder="1"/>
    <xf numFmtId="0" fontId="0" fillId="0" borderId="50" xfId="0" applyBorder="1"/>
    <xf numFmtId="0" fontId="52" fillId="0" borderId="1" xfId="0" applyFont="1" applyBorder="1" applyAlignment="1">
      <alignment horizontal="left" vertical="justify" wrapText="1"/>
    </xf>
    <xf numFmtId="0" fontId="52" fillId="0" borderId="1" xfId="0" applyFont="1" applyBorder="1" applyAlignment="1">
      <alignment horizontal="left" vertical="top" wrapText="1"/>
    </xf>
    <xf numFmtId="0" fontId="52" fillId="0" borderId="1" xfId="0" applyFont="1" applyBorder="1" applyAlignment="1">
      <alignment vertical="top" wrapText="1"/>
    </xf>
    <xf numFmtId="0" fontId="52" fillId="5" borderId="1" xfId="0" applyFont="1" applyFill="1" applyBorder="1" applyAlignment="1">
      <alignment vertical="center"/>
    </xf>
    <xf numFmtId="0" fontId="52" fillId="5" borderId="1" xfId="0" applyFont="1" applyFill="1" applyBorder="1" applyAlignment="1">
      <alignment horizontal="left" vertical="center" wrapText="1"/>
    </xf>
    <xf numFmtId="0" fontId="53" fillId="5" borderId="1" xfId="3" applyFont="1" applyFill="1" applyBorder="1" applyAlignment="1">
      <alignment vertical="center"/>
    </xf>
    <xf numFmtId="0" fontId="22" fillId="5" borderId="1" xfId="3" applyFill="1" applyBorder="1" applyAlignment="1">
      <alignment vertical="center" wrapText="1"/>
    </xf>
    <xf numFmtId="0" fontId="0" fillId="0" borderId="60" xfId="0" applyBorder="1"/>
    <xf numFmtId="0" fontId="0" fillId="0" borderId="61" xfId="0" applyBorder="1"/>
    <xf numFmtId="169" fontId="21" fillId="0" borderId="20" xfId="1" applyNumberFormat="1" applyBorder="1"/>
    <xf numFmtId="3" fontId="0" fillId="0" borderId="20" xfId="0" applyNumberFormat="1" applyBorder="1" applyAlignment="1">
      <alignment horizontal="right" wrapText="1"/>
    </xf>
    <xf numFmtId="0" fontId="23" fillId="8" borderId="63" xfId="0" applyFont="1" applyFill="1" applyBorder="1"/>
    <xf numFmtId="0" fontId="23" fillId="8" borderId="64" xfId="0" applyFont="1" applyFill="1" applyBorder="1"/>
    <xf numFmtId="169" fontId="21" fillId="0" borderId="4" xfId="1" applyNumberFormat="1" applyBorder="1" applyAlignment="1">
      <alignment horizontal="center"/>
    </xf>
    <xf numFmtId="169" fontId="21" fillId="0" borderId="4" xfId="1" applyNumberFormat="1" applyBorder="1"/>
    <xf numFmtId="0" fontId="0" fillId="0" borderId="60" xfId="0" applyBorder="1" applyAlignment="1">
      <alignment horizontal="left"/>
    </xf>
    <xf numFmtId="169" fontId="21" fillId="0" borderId="26" xfId="1" applyNumberFormat="1" applyBorder="1" applyAlignment="1">
      <alignment horizontal="center"/>
    </xf>
    <xf numFmtId="169" fontId="21" fillId="0" borderId="26" xfId="1" applyNumberFormat="1" applyBorder="1"/>
    <xf numFmtId="169" fontId="21" fillId="0" borderId="27" xfId="1" applyNumberFormat="1" applyBorder="1"/>
    <xf numFmtId="169" fontId="23" fillId="9" borderId="20" xfId="1" applyNumberFormat="1" applyFont="1" applyFill="1" applyBorder="1" applyAlignment="1">
      <alignment horizontal="right" wrapText="1"/>
    </xf>
    <xf numFmtId="0" fontId="23" fillId="9" borderId="51" xfId="0" applyFont="1" applyFill="1" applyBorder="1"/>
    <xf numFmtId="169" fontId="21" fillId="0" borderId="26" xfId="1" applyNumberFormat="1" applyBorder="1" applyAlignment="1">
      <alignment horizontal="right" wrapText="1"/>
    </xf>
    <xf numFmtId="169" fontId="23" fillId="9" borderId="27" xfId="1" applyNumberFormat="1" applyFont="1" applyFill="1" applyBorder="1" applyAlignment="1">
      <alignment horizontal="right" wrapText="1"/>
    </xf>
    <xf numFmtId="169" fontId="23" fillId="14" borderId="20" xfId="1" applyNumberFormat="1" applyFont="1" applyFill="1" applyBorder="1" applyAlignment="1">
      <alignment horizontal="right" wrapText="1"/>
    </xf>
    <xf numFmtId="0" fontId="23" fillId="14" borderId="51" xfId="0" applyFont="1" applyFill="1" applyBorder="1"/>
    <xf numFmtId="169" fontId="23" fillId="14" borderId="27" xfId="1" applyNumberFormat="1" applyFont="1" applyFill="1" applyBorder="1" applyAlignment="1">
      <alignment horizontal="right" wrapText="1"/>
    </xf>
    <xf numFmtId="0" fontId="23" fillId="8" borderId="20" xfId="0" applyFont="1" applyFill="1" applyBorder="1"/>
    <xf numFmtId="169" fontId="23" fillId="14" borderId="27" xfId="1" applyNumberFormat="1" applyFont="1" applyFill="1" applyBorder="1"/>
    <xf numFmtId="169" fontId="23" fillId="14" borderId="20" xfId="1" applyNumberFormat="1" applyFont="1" applyFill="1" applyBorder="1"/>
    <xf numFmtId="0" fontId="23" fillId="14" borderId="61" xfId="0" applyFont="1" applyFill="1" applyBorder="1"/>
    <xf numFmtId="0" fontId="0" fillId="9" borderId="1" xfId="0" applyFill="1" applyBorder="1" applyAlignment="1">
      <alignment horizontal="left" wrapText="1"/>
    </xf>
    <xf numFmtId="3" fontId="23" fillId="0" borderId="1" xfId="0" applyNumberFormat="1" applyFont="1" applyBorder="1"/>
    <xf numFmtId="172" fontId="23" fillId="0" borderId="1" xfId="0" applyNumberFormat="1" applyFont="1" applyBorder="1"/>
    <xf numFmtId="172" fontId="0" fillId="7" borderId="19" xfId="0" applyNumberFormat="1" applyFill="1" applyBorder="1" applyAlignment="1">
      <alignment horizontal="right" wrapText="1"/>
    </xf>
    <xf numFmtId="41" fontId="26" fillId="0" borderId="0" xfId="8" applyFont="1"/>
    <xf numFmtId="170" fontId="31" fillId="0" borderId="0" xfId="6" applyNumberFormat="1" applyFont="1"/>
    <xf numFmtId="0" fontId="23" fillId="8" borderId="56" xfId="0" applyFont="1" applyFill="1" applyBorder="1"/>
    <xf numFmtId="169" fontId="21" fillId="0" borderId="9" xfId="1" applyNumberFormat="1" applyBorder="1"/>
    <xf numFmtId="169" fontId="23" fillId="14" borderId="56" xfId="1" applyNumberFormat="1" applyFont="1" applyFill="1" applyBorder="1"/>
    <xf numFmtId="169" fontId="21" fillId="0" borderId="9" xfId="1" applyNumberFormat="1" applyBorder="1" applyAlignment="1">
      <alignment horizontal="right" wrapText="1"/>
    </xf>
    <xf numFmtId="169" fontId="23" fillId="14" borderId="56" xfId="1" applyNumberFormat="1" applyFont="1" applyFill="1" applyBorder="1" applyAlignment="1">
      <alignment horizontal="right" wrapText="1"/>
    </xf>
    <xf numFmtId="0" fontId="23" fillId="8" borderId="76" xfId="0" applyFont="1" applyFill="1" applyBorder="1"/>
    <xf numFmtId="3" fontId="0" fillId="0" borderId="9" xfId="0" applyNumberFormat="1" applyBorder="1" applyAlignment="1">
      <alignment horizontal="right" wrapText="1"/>
    </xf>
    <xf numFmtId="169" fontId="0" fillId="0" borderId="9" xfId="0" applyNumberFormat="1" applyBorder="1" applyAlignment="1">
      <alignment horizontal="right" wrapText="1"/>
    </xf>
    <xf numFmtId="3" fontId="0" fillId="0" borderId="56" xfId="0" applyNumberFormat="1" applyBorder="1" applyAlignment="1">
      <alignment horizontal="right" wrapText="1"/>
    </xf>
    <xf numFmtId="169" fontId="23" fillId="9" borderId="56" xfId="1" applyNumberFormat="1" applyFont="1" applyFill="1" applyBorder="1" applyAlignment="1">
      <alignment horizontal="right" wrapText="1"/>
    </xf>
    <xf numFmtId="0" fontId="5" fillId="2" borderId="1" xfId="0" applyFont="1" applyFill="1" applyBorder="1" applyAlignment="1">
      <alignment horizontal="center" vertical="center" wrapText="1"/>
    </xf>
    <xf numFmtId="0" fontId="5" fillId="2" borderId="1" xfId="4" applyFont="1" applyFill="1" applyBorder="1" applyAlignment="1">
      <alignment horizontal="center" vertical="center" wrapText="1"/>
    </xf>
    <xf numFmtId="2" fontId="23" fillId="0" borderId="1" xfId="0" applyNumberFormat="1" applyFont="1" applyBorder="1"/>
    <xf numFmtId="0" fontId="36" fillId="8" borderId="79" xfId="0" applyFont="1" applyFill="1" applyBorder="1" applyAlignment="1">
      <alignment horizontal="center" vertical="center"/>
    </xf>
    <xf numFmtId="0" fontId="36" fillId="8" borderId="80" xfId="0" applyFont="1" applyFill="1" applyBorder="1" applyAlignment="1">
      <alignment horizontal="center" vertical="center"/>
    </xf>
    <xf numFmtId="0" fontId="31" fillId="5" borderId="0" xfId="0" applyFont="1" applyFill="1"/>
    <xf numFmtId="0" fontId="33" fillId="0" borderId="0" xfId="0" applyFont="1" applyAlignment="1">
      <alignment horizontal="left"/>
    </xf>
    <xf numFmtId="0" fontId="14" fillId="0" borderId="33" xfId="0" applyFont="1" applyBorder="1" applyAlignment="1">
      <alignment wrapText="1"/>
    </xf>
    <xf numFmtId="0" fontId="0" fillId="9" borderId="1" xfId="0" applyFill="1" applyBorder="1" applyAlignment="1">
      <alignment horizontal="center" wrapText="1"/>
    </xf>
    <xf numFmtId="0" fontId="24" fillId="0" borderId="12" xfId="0" applyFont="1" applyBorder="1" applyAlignment="1">
      <alignment horizontal="left"/>
    </xf>
    <xf numFmtId="0" fontId="9" fillId="2" borderId="0" xfId="0" applyFont="1" applyFill="1" applyAlignment="1">
      <alignment horizontal="left" wrapText="1"/>
    </xf>
    <xf numFmtId="0" fontId="59" fillId="0" borderId="0" xfId="0" applyFont="1"/>
    <xf numFmtId="0" fontId="13" fillId="0" borderId="1" xfId="4" applyFont="1" applyBorder="1" applyAlignment="1">
      <alignment horizontal="center" wrapText="1"/>
    </xf>
    <xf numFmtId="166" fontId="0" fillId="0" borderId="0" xfId="1" applyNumberFormat="1" applyFont="1"/>
    <xf numFmtId="0" fontId="0" fillId="0" borderId="26" xfId="0" applyBorder="1"/>
    <xf numFmtId="0" fontId="0" fillId="0" borderId="83" xfId="0" applyBorder="1"/>
    <xf numFmtId="169" fontId="21" fillId="0" borderId="77" xfId="1" applyNumberFormat="1" applyBorder="1"/>
    <xf numFmtId="169" fontId="21" fillId="0" borderId="2" xfId="1" applyNumberFormat="1" applyBorder="1"/>
    <xf numFmtId="169" fontId="21" fillId="0" borderId="74" xfId="1" applyNumberFormat="1" applyBorder="1"/>
    <xf numFmtId="169" fontId="21" fillId="7" borderId="2" xfId="1" applyNumberFormat="1" applyFill="1" applyBorder="1"/>
    <xf numFmtId="0" fontId="23" fillId="9" borderId="27" xfId="0" applyFont="1" applyFill="1" applyBorder="1"/>
    <xf numFmtId="169" fontId="21" fillId="7" borderId="1" xfId="1" applyNumberFormat="1" applyFill="1" applyBorder="1" applyAlignment="1">
      <alignment horizontal="right" wrapText="1"/>
    </xf>
    <xf numFmtId="169" fontId="21" fillId="0" borderId="77" xfId="1" applyNumberFormat="1" applyBorder="1" applyAlignment="1">
      <alignment horizontal="right" wrapText="1"/>
    </xf>
    <xf numFmtId="169" fontId="21" fillId="0" borderId="2" xfId="1" applyNumberFormat="1" applyBorder="1" applyAlignment="1">
      <alignment horizontal="right" wrapText="1"/>
    </xf>
    <xf numFmtId="169" fontId="21" fillId="0" borderId="74" xfId="1" applyNumberFormat="1" applyBorder="1" applyAlignment="1">
      <alignment horizontal="right" wrapText="1"/>
    </xf>
    <xf numFmtId="0" fontId="0" fillId="0" borderId="77" xfId="0" applyBorder="1"/>
    <xf numFmtId="173" fontId="21" fillId="7" borderId="78" xfId="1" applyNumberFormat="1" applyFill="1" applyBorder="1"/>
    <xf numFmtId="173" fontId="23" fillId="9" borderId="21" xfId="1" applyNumberFormat="1" applyFont="1" applyFill="1" applyBorder="1" applyAlignment="1">
      <alignment horizontal="right" wrapText="1"/>
    </xf>
    <xf numFmtId="173" fontId="23" fillId="14" borderId="21" xfId="1" applyNumberFormat="1" applyFont="1" applyFill="1" applyBorder="1"/>
    <xf numFmtId="173" fontId="21" fillId="7" borderId="78" xfId="1" applyNumberFormat="1" applyFill="1" applyBorder="1" applyAlignment="1">
      <alignment horizontal="right" wrapText="1"/>
    </xf>
    <xf numFmtId="173" fontId="23" fillId="14" borderId="21" xfId="1" applyNumberFormat="1" applyFont="1" applyFill="1" applyBorder="1" applyAlignment="1">
      <alignment horizontal="right" wrapText="1"/>
    </xf>
    <xf numFmtId="0" fontId="0" fillId="0" borderId="81" xfId="0" applyBorder="1"/>
    <xf numFmtId="169" fontId="21" fillId="0" borderId="84" xfId="1" applyNumberFormat="1" applyBorder="1"/>
    <xf numFmtId="169" fontId="21" fillId="0" borderId="33" xfId="1" applyNumberFormat="1" applyBorder="1"/>
    <xf numFmtId="3" fontId="0" fillId="0" borderId="33" xfId="0" applyNumberFormat="1" applyBorder="1" applyAlignment="1">
      <alignment horizontal="right" wrapText="1"/>
    </xf>
    <xf numFmtId="3" fontId="0" fillId="0" borderId="75" xfId="0" applyNumberFormat="1" applyBorder="1" applyAlignment="1">
      <alignment horizontal="right" wrapText="1"/>
    </xf>
    <xf numFmtId="0" fontId="0" fillId="0" borderId="83" xfId="0" applyBorder="1" applyAlignment="1">
      <alignment horizontal="left"/>
    </xf>
    <xf numFmtId="169" fontId="21" fillId="0" borderId="77" xfId="1" applyNumberFormat="1" applyBorder="1" applyAlignment="1">
      <alignment horizontal="center"/>
    </xf>
    <xf numFmtId="3" fontId="0" fillId="0" borderId="2" xfId="0" applyNumberFormat="1" applyBorder="1" applyAlignment="1">
      <alignment horizontal="right" wrapText="1"/>
    </xf>
    <xf numFmtId="3" fontId="0" fillId="0" borderId="74" xfId="0" applyNumberFormat="1" applyBorder="1" applyAlignment="1">
      <alignment horizontal="right" wrapText="1"/>
    </xf>
    <xf numFmtId="169" fontId="21" fillId="0" borderId="35" xfId="1" applyNumberFormat="1" applyBorder="1" applyAlignment="1">
      <alignment horizontal="center"/>
    </xf>
    <xf numFmtId="169" fontId="21" fillId="0" borderId="2" xfId="1" applyNumberFormat="1" applyBorder="1" applyAlignment="1">
      <alignment horizontal="center"/>
    </xf>
    <xf numFmtId="172" fontId="0" fillId="7" borderId="21" xfId="0" applyNumberFormat="1" applyFill="1" applyBorder="1" applyAlignment="1">
      <alignment horizontal="right" wrapText="1"/>
    </xf>
    <xf numFmtId="172" fontId="0" fillId="7" borderId="78" xfId="0" applyNumberFormat="1" applyFill="1" applyBorder="1" applyAlignment="1">
      <alignment horizontal="right" wrapText="1"/>
    </xf>
    <xf numFmtId="172" fontId="0" fillId="7" borderId="47" xfId="0" applyNumberFormat="1" applyFill="1" applyBorder="1" applyAlignment="1">
      <alignment horizontal="right" wrapText="1"/>
    </xf>
    <xf numFmtId="173" fontId="21" fillId="7" borderId="19" xfId="1" applyNumberFormat="1" applyFill="1" applyBorder="1"/>
    <xf numFmtId="169" fontId="21" fillId="7" borderId="2" xfId="1" applyNumberFormat="1" applyFill="1" applyBorder="1" applyAlignment="1">
      <alignment horizontal="right" wrapText="1"/>
    </xf>
    <xf numFmtId="3" fontId="0" fillId="7" borderId="24" xfId="0" applyNumberFormat="1" applyFill="1" applyBorder="1" applyAlignment="1">
      <alignment horizontal="right" wrapText="1"/>
    </xf>
    <xf numFmtId="3" fontId="0" fillId="7" borderId="1" xfId="0" applyNumberFormat="1" applyFill="1" applyBorder="1" applyAlignment="1">
      <alignment horizontal="right" wrapText="1"/>
    </xf>
    <xf numFmtId="3" fontId="0" fillId="7" borderId="20" xfId="0" applyNumberFormat="1" applyFill="1" applyBorder="1" applyAlignment="1">
      <alignment horizontal="right" wrapText="1"/>
    </xf>
    <xf numFmtId="169" fontId="0" fillId="7" borderId="1" xfId="0" applyNumberFormat="1" applyFill="1" applyBorder="1" applyAlignment="1">
      <alignment horizontal="right" wrapText="1"/>
    </xf>
    <xf numFmtId="169" fontId="21" fillId="7" borderId="24" xfId="1" applyNumberFormat="1" applyFill="1" applyBorder="1"/>
    <xf numFmtId="166" fontId="0" fillId="0" borderId="1" xfId="1" applyNumberFormat="1" applyFont="1" applyBorder="1"/>
    <xf numFmtId="0" fontId="24" fillId="5" borderId="0" xfId="0" applyFont="1" applyFill="1" applyAlignment="1">
      <alignment horizontal="left"/>
    </xf>
    <xf numFmtId="174" fontId="21" fillId="0" borderId="11" xfId="1" applyNumberFormat="1" applyBorder="1"/>
    <xf numFmtId="0" fontId="23" fillId="0" borderId="1" xfId="0" applyFont="1" applyBorder="1" applyAlignment="1">
      <alignment horizontal="center" vertical="center"/>
    </xf>
    <xf numFmtId="169" fontId="26" fillId="0" borderId="1" xfId="9" applyNumberFormat="1" applyFont="1" applyBorder="1"/>
    <xf numFmtId="168" fontId="26" fillId="0" borderId="1" xfId="0" applyNumberFormat="1" applyFont="1" applyBorder="1"/>
    <xf numFmtId="165" fontId="26" fillId="0" borderId="1" xfId="9" applyFont="1" applyBorder="1" applyAlignment="1">
      <alignment horizontal="right"/>
    </xf>
    <xf numFmtId="3" fontId="26" fillId="0" borderId="1" xfId="0" applyNumberFormat="1" applyFont="1" applyBorder="1" applyAlignment="1">
      <alignment horizontal="right"/>
    </xf>
    <xf numFmtId="169" fontId="26" fillId="0" borderId="1" xfId="9" applyNumberFormat="1" applyFont="1" applyBorder="1" applyAlignment="1">
      <alignment horizontal="right"/>
    </xf>
    <xf numFmtId="169" fontId="26" fillId="0" borderId="1" xfId="9" applyNumberFormat="1" applyFont="1" applyBorder="1" applyAlignment="1">
      <alignment horizontal="center"/>
    </xf>
    <xf numFmtId="0" fontId="26" fillId="0" borderId="1" xfId="0" applyFont="1" applyBorder="1" applyAlignment="1">
      <alignment horizontal="right"/>
    </xf>
    <xf numFmtId="168" fontId="26" fillId="0" borderId="1" xfId="0" applyNumberFormat="1" applyFont="1" applyBorder="1" applyAlignment="1">
      <alignment horizontal="right"/>
    </xf>
    <xf numFmtId="3" fontId="26" fillId="0" borderId="1" xfId="0" applyNumberFormat="1" applyFont="1" applyBorder="1"/>
    <xf numFmtId="169" fontId="0" fillId="0" borderId="1" xfId="9" applyNumberFormat="1" applyFont="1" applyBorder="1"/>
    <xf numFmtId="168" fontId="0" fillId="0" borderId="1" xfId="0" applyNumberFormat="1" applyBorder="1"/>
    <xf numFmtId="0" fontId="23" fillId="0" borderId="1" xfId="0" applyFont="1" applyBorder="1" applyAlignment="1">
      <alignment horizontal="center"/>
    </xf>
    <xf numFmtId="0" fontId="23" fillId="0" borderId="19" xfId="0" applyFont="1" applyBorder="1" applyAlignment="1">
      <alignment horizontal="center"/>
    </xf>
    <xf numFmtId="0" fontId="23" fillId="0" borderId="19" xfId="0" applyFont="1" applyBorder="1" applyAlignment="1">
      <alignment horizontal="center" vertical="center"/>
    </xf>
    <xf numFmtId="0" fontId="26" fillId="0" borderId="26" xfId="0" applyFont="1" applyBorder="1"/>
    <xf numFmtId="168" fontId="26" fillId="0" borderId="19" xfId="0" applyNumberFormat="1" applyFont="1" applyBorder="1"/>
    <xf numFmtId="165" fontId="26" fillId="0" borderId="19" xfId="9" applyFont="1" applyBorder="1"/>
    <xf numFmtId="0" fontId="26" fillId="0" borderId="27" xfId="0" applyFont="1" applyBorder="1"/>
    <xf numFmtId="169" fontId="26" fillId="0" borderId="20" xfId="9" applyNumberFormat="1" applyFont="1" applyBorder="1"/>
    <xf numFmtId="168" fontId="26" fillId="0" borderId="21" xfId="0" applyNumberFormat="1" applyFont="1" applyBorder="1"/>
    <xf numFmtId="0" fontId="52" fillId="14" borderId="1" xfId="0" applyFont="1" applyFill="1" applyBorder="1" applyAlignment="1">
      <alignment horizontal="center" vertical="center"/>
    </xf>
    <xf numFmtId="0" fontId="52" fillId="0" borderId="1" xfId="0" applyFont="1" applyBorder="1" applyAlignment="1">
      <alignment horizontal="center" vertical="center"/>
    </xf>
    <xf numFmtId="0" fontId="52" fillId="5" borderId="1" xfId="0" applyFont="1" applyFill="1" applyBorder="1" applyAlignment="1">
      <alignment horizontal="center" vertical="center"/>
    </xf>
    <xf numFmtId="0" fontId="61" fillId="5" borderId="1" xfId="3" applyFont="1" applyFill="1" applyBorder="1" applyAlignment="1">
      <alignment horizontal="center" vertical="center"/>
    </xf>
    <xf numFmtId="0" fontId="61" fillId="0" borderId="1" xfId="3" applyFont="1" applyBorder="1" applyAlignment="1">
      <alignment horizontal="center" vertical="center"/>
    </xf>
    <xf numFmtId="0" fontId="61" fillId="5" borderId="1" xfId="3" applyFont="1" applyFill="1" applyBorder="1" applyAlignment="1">
      <alignment horizontal="center" vertical="center" wrapText="1"/>
    </xf>
    <xf numFmtId="0" fontId="2" fillId="0" borderId="0" xfId="0" applyFont="1" applyAlignment="1">
      <alignment horizontal="center" vertical="center"/>
    </xf>
    <xf numFmtId="0" fontId="52" fillId="0" borderId="33" xfId="0" applyFont="1" applyBorder="1" applyAlignment="1">
      <alignment horizontal="center" vertical="center" wrapText="1"/>
    </xf>
    <xf numFmtId="0" fontId="52" fillId="5" borderId="9" xfId="0" applyFont="1" applyFill="1" applyBorder="1" applyAlignment="1">
      <alignment horizontal="center" vertical="center" wrapText="1"/>
    </xf>
    <xf numFmtId="0" fontId="52" fillId="0" borderId="9" xfId="0" applyFont="1" applyBorder="1" applyAlignment="1">
      <alignment horizontal="center" vertical="center" wrapText="1"/>
    </xf>
    <xf numFmtId="0" fontId="26" fillId="0" borderId="1" xfId="0" applyFont="1" applyBorder="1" applyAlignment="1">
      <alignment vertical="center"/>
    </xf>
    <xf numFmtId="0" fontId="63" fillId="0" borderId="1" xfId="0" applyFont="1" applyBorder="1" applyAlignment="1">
      <alignment horizontal="center" vertical="center" wrapText="1"/>
    </xf>
    <xf numFmtId="0" fontId="63" fillId="0" borderId="1" xfId="0" applyFont="1" applyBorder="1" applyAlignment="1">
      <alignment horizontal="center" vertical="center"/>
    </xf>
    <xf numFmtId="0" fontId="63" fillId="0" borderId="9" xfId="0" applyFont="1" applyBorder="1" applyAlignment="1">
      <alignment horizontal="center" vertical="center" wrapText="1"/>
    </xf>
    <xf numFmtId="0" fontId="63" fillId="0" borderId="0" xfId="0" applyFont="1" applyAlignment="1">
      <alignment vertical="center"/>
    </xf>
    <xf numFmtId="0" fontId="26" fillId="0" borderId="0" xfId="0" applyFont="1" applyAlignment="1">
      <alignment horizontal="center" vertical="center"/>
    </xf>
    <xf numFmtId="0" fontId="0" fillId="5" borderId="12" xfId="0" applyFill="1" applyBorder="1"/>
    <xf numFmtId="2" fontId="26" fillId="0" borderId="19" xfId="9" applyNumberFormat="1" applyFont="1" applyBorder="1"/>
    <xf numFmtId="0" fontId="31" fillId="0" borderId="33" xfId="0" applyFont="1" applyBorder="1" applyAlignment="1">
      <alignment horizontal="center" vertical="center" wrapText="1"/>
    </xf>
    <xf numFmtId="0" fontId="0" fillId="0" borderId="1" xfId="0" applyBorder="1" applyAlignment="1">
      <alignment horizontal="center" vertical="center"/>
    </xf>
    <xf numFmtId="0" fontId="13" fillId="14" borderId="1" xfId="0" applyFont="1" applyFill="1" applyBorder="1" applyAlignment="1">
      <alignment horizontal="center" vertical="center"/>
    </xf>
    <xf numFmtId="0" fontId="52" fillId="0" borderId="0" xfId="0" applyFont="1" applyAlignment="1">
      <alignment horizontal="center" vertical="center" wrapText="1"/>
    </xf>
    <xf numFmtId="0" fontId="52" fillId="0" borderId="0" xfId="0" applyFont="1" applyAlignment="1">
      <alignment horizontal="center" vertical="center"/>
    </xf>
    <xf numFmtId="0" fontId="4" fillId="2" borderId="1" xfId="0" applyFont="1" applyFill="1" applyBorder="1" applyAlignment="1">
      <alignment horizontal="left"/>
    </xf>
    <xf numFmtId="0" fontId="39" fillId="0" borderId="1" xfId="0" applyFont="1" applyBorder="1" applyAlignment="1">
      <alignment horizontal="left" wrapText="1"/>
    </xf>
    <xf numFmtId="0" fontId="39" fillId="0" borderId="26" xfId="0" applyFont="1" applyBorder="1" applyAlignment="1">
      <alignment horizontal="left" wrapText="1"/>
    </xf>
    <xf numFmtId="0" fontId="38" fillId="0" borderId="26" xfId="0" applyFont="1" applyBorder="1" applyAlignment="1">
      <alignment horizontal="left" wrapText="1"/>
    </xf>
    <xf numFmtId="0" fontId="38" fillId="0" borderId="19" xfId="0" applyFont="1" applyBorder="1" applyAlignment="1">
      <alignment horizontal="center" wrapText="1"/>
    </xf>
    <xf numFmtId="0" fontId="40" fillId="2" borderId="26" xfId="0" applyFont="1" applyFill="1" applyBorder="1" applyAlignment="1">
      <alignment wrapText="1"/>
    </xf>
    <xf numFmtId="3" fontId="40" fillId="2" borderId="1" xfId="9" applyNumberFormat="1" applyFont="1" applyFill="1" applyBorder="1" applyAlignment="1">
      <alignment horizontal="right" wrapText="1"/>
    </xf>
    <xf numFmtId="0" fontId="40" fillId="2" borderId="1" xfId="9" applyNumberFormat="1" applyFont="1" applyFill="1" applyBorder="1" applyAlignment="1">
      <alignment horizontal="right" wrapText="1"/>
    </xf>
    <xf numFmtId="3" fontId="40" fillId="3" borderId="1" xfId="9" applyNumberFormat="1" applyFont="1" applyFill="1" applyBorder="1" applyAlignment="1">
      <alignment horizontal="right" wrapText="1"/>
    </xf>
    <xf numFmtId="3" fontId="40" fillId="3" borderId="19" xfId="9" applyNumberFormat="1" applyFont="1" applyFill="1" applyBorder="1" applyAlignment="1">
      <alignment horizontal="right" wrapText="1"/>
    </xf>
    <xf numFmtId="0" fontId="40" fillId="3" borderId="1" xfId="9" applyNumberFormat="1" applyFont="1" applyFill="1" applyBorder="1" applyAlignment="1">
      <alignment horizontal="right" wrapText="1"/>
    </xf>
    <xf numFmtId="0" fontId="40" fillId="2" borderId="26" xfId="0" applyFont="1" applyFill="1" applyBorder="1"/>
    <xf numFmtId="0" fontId="64" fillId="0" borderId="1" xfId="9" applyNumberFormat="1" applyFont="1" applyBorder="1" applyAlignment="1">
      <alignment horizontal="right" wrapText="1"/>
    </xf>
    <xf numFmtId="3" fontId="64" fillId="0" borderId="1" xfId="9" applyNumberFormat="1" applyFont="1" applyBorder="1" applyAlignment="1">
      <alignment horizontal="right" wrapText="1"/>
    </xf>
    <xf numFmtId="3" fontId="64" fillId="0" borderId="19" xfId="9" applyNumberFormat="1" applyFont="1" applyBorder="1" applyAlignment="1">
      <alignment horizontal="right" wrapText="1"/>
    </xf>
    <xf numFmtId="3" fontId="40" fillId="0" borderId="1" xfId="9" applyNumberFormat="1" applyFont="1" applyBorder="1" applyAlignment="1">
      <alignment horizontal="right" wrapText="1"/>
    </xf>
    <xf numFmtId="0" fontId="40" fillId="0" borderId="1" xfId="9" applyNumberFormat="1" applyFont="1" applyBorder="1" applyAlignment="1">
      <alignment horizontal="right" wrapText="1"/>
    </xf>
    <xf numFmtId="0" fontId="64" fillId="0" borderId="19" xfId="9" applyNumberFormat="1" applyFont="1" applyBorder="1" applyAlignment="1">
      <alignment horizontal="right" wrapText="1"/>
    </xf>
    <xf numFmtId="0" fontId="2" fillId="0" borderId="86" xfId="0" applyFont="1" applyBorder="1" applyAlignment="1">
      <alignment horizontal="right"/>
    </xf>
    <xf numFmtId="0" fontId="0" fillId="0" borderId="86" xfId="0" applyBorder="1" applyAlignment="1">
      <alignment horizontal="left"/>
    </xf>
    <xf numFmtId="3" fontId="40" fillId="2" borderId="1" xfId="9" applyNumberFormat="1" applyFont="1" applyFill="1" applyBorder="1"/>
    <xf numFmtId="3" fontId="40" fillId="3" borderId="1" xfId="9" applyNumberFormat="1" applyFont="1" applyFill="1" applyBorder="1"/>
    <xf numFmtId="0" fontId="40" fillId="3" borderId="19" xfId="9" applyNumberFormat="1" applyFont="1" applyFill="1" applyBorder="1" applyAlignment="1">
      <alignment horizontal="right" wrapText="1"/>
    </xf>
    <xf numFmtId="0" fontId="41" fillId="10" borderId="27" xfId="0" applyFont="1" applyFill="1" applyBorder="1" applyAlignment="1">
      <alignment wrapText="1"/>
    </xf>
    <xf numFmtId="0" fontId="2" fillId="0" borderId="88" xfId="0" applyFont="1" applyBorder="1" applyAlignment="1">
      <alignment horizontal="right"/>
    </xf>
    <xf numFmtId="3" fontId="40" fillId="2" borderId="19" xfId="9" applyNumberFormat="1" applyFont="1" applyFill="1" applyBorder="1" applyAlignment="1">
      <alignment horizontal="right" wrapText="1"/>
    </xf>
    <xf numFmtId="167" fontId="41" fillId="10" borderId="20" xfId="9" applyNumberFormat="1" applyFont="1" applyFill="1" applyBorder="1" applyAlignment="1">
      <alignment horizontal="right" wrapText="1"/>
    </xf>
    <xf numFmtId="167" fontId="41" fillId="10" borderId="21" xfId="9" applyNumberFormat="1" applyFont="1" applyFill="1" applyBorder="1" applyAlignment="1">
      <alignment horizontal="right" wrapText="1"/>
    </xf>
    <xf numFmtId="166" fontId="40" fillId="2" borderId="1" xfId="1" applyNumberFormat="1" applyFont="1" applyFill="1" applyBorder="1" applyAlignment="1">
      <alignment horizontal="right" wrapText="1"/>
    </xf>
    <xf numFmtId="3" fontId="40" fillId="0" borderId="19" xfId="9" applyNumberFormat="1" applyFont="1" applyBorder="1" applyAlignment="1">
      <alignment horizontal="right" wrapText="1"/>
    </xf>
    <xf numFmtId="0" fontId="61" fillId="0" borderId="1" xfId="3" applyFont="1" applyBorder="1" applyAlignment="1">
      <alignment horizontal="center" vertical="center" wrapText="1"/>
    </xf>
    <xf numFmtId="49" fontId="52" fillId="0" borderId="1" xfId="0" applyNumberFormat="1" applyFont="1" applyBorder="1" applyAlignment="1">
      <alignment horizontal="center" vertical="center" wrapText="1"/>
    </xf>
    <xf numFmtId="0" fontId="31" fillId="0" borderId="1" xfId="0" applyFont="1" applyBorder="1" applyAlignment="1">
      <alignment horizontal="center" vertical="center" wrapText="1"/>
    </xf>
    <xf numFmtId="0" fontId="26" fillId="0" borderId="1" xfId="0" applyFont="1" applyBorder="1" applyAlignment="1">
      <alignment horizontal="center" vertical="center" wrapText="1"/>
    </xf>
    <xf numFmtId="0" fontId="26" fillId="0" borderId="0" xfId="0" applyFont="1" applyAlignment="1">
      <alignment horizontal="center"/>
    </xf>
    <xf numFmtId="0" fontId="31" fillId="0" borderId="0" xfId="0" applyFont="1" applyAlignment="1">
      <alignment horizontal="center"/>
    </xf>
    <xf numFmtId="0" fontId="31" fillId="0" borderId="0" xfId="0" applyFont="1" applyAlignment="1">
      <alignment horizontal="center" vertical="center"/>
    </xf>
    <xf numFmtId="0" fontId="31" fillId="0" borderId="0" xfId="0" applyFont="1" applyAlignment="1">
      <alignment horizontal="center" vertical="center" wrapText="1"/>
    </xf>
    <xf numFmtId="0" fontId="52" fillId="0" borderId="0" xfId="0" applyFont="1" applyAlignment="1">
      <alignment horizontal="center"/>
    </xf>
    <xf numFmtId="0" fontId="2" fillId="0" borderId="1" xfId="0" applyFont="1" applyBorder="1" applyAlignment="1">
      <alignment horizontal="center" vertical="center"/>
    </xf>
    <xf numFmtId="0" fontId="2" fillId="0" borderId="1" xfId="0" applyFont="1" applyBorder="1" applyAlignment="1">
      <alignment horizontal="center" vertical="center" wrapText="1"/>
    </xf>
    <xf numFmtId="0" fontId="68" fillId="0" borderId="1" xfId="3" applyFont="1" applyBorder="1" applyAlignment="1">
      <alignment horizontal="center" vertical="center" wrapText="1"/>
    </xf>
    <xf numFmtId="0" fontId="68" fillId="0" borderId="1" xfId="3" applyFont="1" applyBorder="1" applyAlignment="1">
      <alignment horizontal="center" vertical="center"/>
    </xf>
    <xf numFmtId="0" fontId="2" fillId="0" borderId="1" xfId="0" quotePrefix="1" applyFont="1" applyBorder="1" applyAlignment="1">
      <alignment horizontal="center" vertical="center" wrapText="1"/>
    </xf>
    <xf numFmtId="0" fontId="26" fillId="0" borderId="0" xfId="0" applyFont="1" applyAlignment="1">
      <alignment horizontal="center" wrapText="1"/>
    </xf>
    <xf numFmtId="0" fontId="68" fillId="5" borderId="1" xfId="3" applyFont="1" applyFill="1" applyBorder="1" applyAlignment="1">
      <alignment horizontal="center" vertical="center"/>
    </xf>
    <xf numFmtId="0" fontId="2" fillId="0" borderId="9" xfId="0" applyFont="1" applyBorder="1" applyAlignment="1">
      <alignment horizontal="center" vertical="center" wrapText="1"/>
    </xf>
    <xf numFmtId="0" fontId="2" fillId="5" borderId="1" xfId="0" applyFont="1" applyFill="1" applyBorder="1" applyAlignment="1">
      <alignment horizontal="center" vertical="center" wrapText="1"/>
    </xf>
    <xf numFmtId="0" fontId="2" fillId="5" borderId="1" xfId="0" applyFont="1" applyFill="1" applyBorder="1" applyAlignment="1">
      <alignment horizontal="center" vertical="center"/>
    </xf>
    <xf numFmtId="0" fontId="2" fillId="5" borderId="1" xfId="0" quotePrefix="1" applyFont="1" applyFill="1" applyBorder="1" applyAlignment="1">
      <alignment horizontal="center" vertical="center" wrapText="1"/>
    </xf>
    <xf numFmtId="0" fontId="68" fillId="5" borderId="1" xfId="3" applyFont="1" applyFill="1" applyBorder="1" applyAlignment="1">
      <alignment horizontal="center" vertical="center" wrapText="1"/>
    </xf>
    <xf numFmtId="0" fontId="67" fillId="0" borderId="12" xfId="0" applyFont="1" applyBorder="1" applyAlignment="1">
      <alignment horizontal="left" vertical="center"/>
    </xf>
    <xf numFmtId="0" fontId="47" fillId="0" borderId="12" xfId="0" applyFont="1" applyBorder="1" applyAlignment="1">
      <alignment horizontal="left" vertical="center"/>
    </xf>
    <xf numFmtId="0" fontId="35" fillId="8" borderId="10" xfId="0" applyFont="1" applyFill="1" applyBorder="1" applyAlignment="1">
      <alignment wrapText="1"/>
    </xf>
    <xf numFmtId="0" fontId="35" fillId="8" borderId="11" xfId="0" applyFont="1" applyFill="1" applyBorder="1" applyAlignment="1">
      <alignment wrapText="1"/>
    </xf>
    <xf numFmtId="0" fontId="35" fillId="8" borderId="47" xfId="0" applyFont="1" applyFill="1" applyBorder="1" applyAlignment="1">
      <alignment wrapText="1"/>
    </xf>
    <xf numFmtId="0" fontId="37" fillId="0" borderId="59" xfId="0" applyFont="1" applyBorder="1" applyAlignment="1">
      <alignment wrapText="1"/>
    </xf>
    <xf numFmtId="168" fontId="37" fillId="0" borderId="23" xfId="0" applyNumberFormat="1" applyFont="1" applyBorder="1" applyAlignment="1">
      <alignment wrapText="1"/>
    </xf>
    <xf numFmtId="168" fontId="37" fillId="0" borderId="24" xfId="0" applyNumberFormat="1" applyFont="1" applyBorder="1" applyAlignment="1">
      <alignment wrapText="1"/>
    </xf>
    <xf numFmtId="168" fontId="37" fillId="0" borderId="53" xfId="0" applyNumberFormat="1" applyFont="1" applyBorder="1" applyAlignment="1">
      <alignment wrapText="1"/>
    </xf>
    <xf numFmtId="0" fontId="37" fillId="0" borderId="60" xfId="0" applyFont="1" applyBorder="1" applyAlignment="1">
      <alignment wrapText="1"/>
    </xf>
    <xf numFmtId="168" fontId="37" fillId="0" borderId="77" xfId="0" applyNumberFormat="1" applyFont="1" applyBorder="1" applyAlignment="1">
      <alignment wrapText="1"/>
    </xf>
    <xf numFmtId="168" fontId="37" fillId="0" borderId="2" xfId="0" applyNumberFormat="1" applyFont="1" applyBorder="1" applyAlignment="1">
      <alignment wrapText="1"/>
    </xf>
    <xf numFmtId="175" fontId="37" fillId="0" borderId="9" xfId="7" applyNumberFormat="1" applyFont="1" applyBorder="1" applyAlignment="1">
      <alignment wrapText="1"/>
    </xf>
    <xf numFmtId="175" fontId="37" fillId="0" borderId="74" xfId="7" applyNumberFormat="1" applyFont="1" applyBorder="1" applyAlignment="1">
      <alignment wrapText="1"/>
    </xf>
    <xf numFmtId="172" fontId="71" fillId="7" borderId="78" xfId="0" applyNumberFormat="1" applyFont="1" applyFill="1" applyBorder="1" applyAlignment="1">
      <alignment horizontal="right"/>
    </xf>
    <xf numFmtId="175" fontId="37" fillId="0" borderId="26" xfId="7" applyNumberFormat="1" applyFont="1" applyBorder="1" applyAlignment="1">
      <alignment wrapText="1"/>
    </xf>
    <xf numFmtId="175" fontId="37" fillId="0" borderId="1" xfId="7" applyNumberFormat="1" applyFont="1" applyBorder="1" applyAlignment="1">
      <alignment wrapText="1"/>
    </xf>
    <xf numFmtId="175" fontId="37" fillId="5" borderId="1" xfId="7" applyNumberFormat="1" applyFont="1" applyFill="1" applyBorder="1" applyAlignment="1">
      <alignment wrapText="1"/>
    </xf>
    <xf numFmtId="175" fontId="37" fillId="7" borderId="19" xfId="7" applyNumberFormat="1" applyFont="1" applyFill="1" applyBorder="1" applyAlignment="1">
      <alignment horizontal="right" wrapText="1"/>
    </xf>
    <xf numFmtId="172" fontId="37" fillId="0" borderId="26" xfId="0" applyNumberFormat="1" applyFont="1" applyBorder="1" applyAlignment="1">
      <alignment wrapText="1"/>
    </xf>
    <xf numFmtId="172" fontId="37" fillId="0" borderId="1" xfId="0" applyNumberFormat="1" applyFont="1" applyBorder="1" applyAlignment="1">
      <alignment wrapText="1"/>
    </xf>
    <xf numFmtId="2" fontId="37" fillId="0" borderId="9" xfId="0" applyNumberFormat="1" applyFont="1" applyBorder="1" applyAlignment="1">
      <alignment wrapText="1"/>
    </xf>
    <xf numFmtId="4" fontId="37" fillId="7" borderId="19" xfId="0" applyNumberFormat="1" applyFont="1" applyFill="1" applyBorder="1" applyAlignment="1">
      <alignment horizontal="right" wrapText="1"/>
    </xf>
    <xf numFmtId="2" fontId="37" fillId="0" borderId="26" xfId="0" applyNumberFormat="1" applyFont="1" applyBorder="1" applyAlignment="1">
      <alignment wrapText="1"/>
    </xf>
    <xf numFmtId="2" fontId="37" fillId="0" borderId="1" xfId="0" applyNumberFormat="1" applyFont="1" applyBorder="1" applyAlignment="1">
      <alignment wrapText="1"/>
    </xf>
    <xf numFmtId="2" fontId="37" fillId="7" borderId="19" xfId="0" applyNumberFormat="1" applyFont="1" applyFill="1" applyBorder="1" applyAlignment="1">
      <alignment horizontal="right" wrapText="1"/>
    </xf>
    <xf numFmtId="168" fontId="37" fillId="0" borderId="26" xfId="0" applyNumberFormat="1" applyFont="1" applyBorder="1" applyAlignment="1">
      <alignment wrapText="1"/>
    </xf>
    <xf numFmtId="168" fontId="37" fillId="0" borderId="1" xfId="0" applyNumberFormat="1" applyFont="1" applyBorder="1" applyAlignment="1">
      <alignment wrapText="1"/>
    </xf>
    <xf numFmtId="168" fontId="37" fillId="0" borderId="9" xfId="0" applyNumberFormat="1" applyFont="1" applyBorder="1" applyAlignment="1">
      <alignment wrapText="1"/>
    </xf>
    <xf numFmtId="168" fontId="37" fillId="7" borderId="19" xfId="0" applyNumberFormat="1" applyFont="1" applyFill="1" applyBorder="1" applyAlignment="1">
      <alignment horizontal="right" wrapText="1"/>
    </xf>
    <xf numFmtId="0" fontId="37" fillId="0" borderId="60" xfId="0" applyFont="1" applyBorder="1"/>
    <xf numFmtId="168" fontId="66" fillId="0" borderId="26" xfId="0" applyNumberFormat="1" applyFont="1" applyBorder="1" applyAlignment="1">
      <alignment horizontal="right" wrapText="1"/>
    </xf>
    <xf numFmtId="166" fontId="66" fillId="0" borderId="1" xfId="7" applyNumberFormat="1" applyFont="1" applyBorder="1" applyAlignment="1">
      <alignment horizontal="right" wrapText="1"/>
    </xf>
    <xf numFmtId="166" fontId="66" fillId="0" borderId="9" xfId="7" applyNumberFormat="1" applyFont="1" applyBorder="1" applyAlignment="1">
      <alignment horizontal="right" wrapText="1"/>
    </xf>
    <xf numFmtId="166" fontId="66" fillId="7" borderId="19" xfId="7" applyNumberFormat="1" applyFont="1" applyFill="1" applyBorder="1" applyAlignment="1">
      <alignment horizontal="right" wrapText="1"/>
    </xf>
    <xf numFmtId="165" fontId="66" fillId="0" borderId="26" xfId="1" applyNumberFormat="1" applyFont="1" applyBorder="1" applyAlignment="1">
      <alignment horizontal="right" wrapText="1"/>
    </xf>
    <xf numFmtId="165" fontId="66" fillId="0" borderId="1" xfId="7" applyNumberFormat="1" applyFont="1" applyBorder="1" applyAlignment="1">
      <alignment horizontal="right" wrapText="1"/>
    </xf>
    <xf numFmtId="165" fontId="66" fillId="0" borderId="9" xfId="7" applyNumberFormat="1" applyFont="1" applyBorder="1" applyAlignment="1">
      <alignment horizontal="right" wrapText="1"/>
    </xf>
    <xf numFmtId="165" fontId="66" fillId="7" borderId="19" xfId="7" applyNumberFormat="1" applyFont="1" applyFill="1" applyBorder="1" applyAlignment="1">
      <alignment horizontal="right" wrapText="1"/>
    </xf>
    <xf numFmtId="169" fontId="66" fillId="0" borderId="26" xfId="1" applyNumberFormat="1" applyFont="1" applyBorder="1" applyAlignment="1">
      <alignment horizontal="right" wrapText="1"/>
    </xf>
    <xf numFmtId="168" fontId="66" fillId="0" borderId="1" xfId="0" applyNumberFormat="1" applyFont="1" applyBorder="1" applyAlignment="1">
      <alignment wrapText="1"/>
    </xf>
    <xf numFmtId="168" fontId="66" fillId="0" borderId="9" xfId="0" applyNumberFormat="1" applyFont="1" applyBorder="1" applyAlignment="1">
      <alignment horizontal="right"/>
    </xf>
    <xf numFmtId="168" fontId="66" fillId="5" borderId="1" xfId="0" applyNumberFormat="1" applyFont="1" applyFill="1" applyBorder="1" applyAlignment="1">
      <alignment horizontal="right"/>
    </xf>
    <xf numFmtId="168" fontId="66" fillId="7" borderId="87" xfId="0" applyNumberFormat="1" applyFont="1" applyFill="1" applyBorder="1" applyAlignment="1">
      <alignment horizontal="right"/>
    </xf>
    <xf numFmtId="168" fontId="66" fillId="0" borderId="1" xfId="7" applyNumberFormat="1" applyFont="1" applyBorder="1" applyAlignment="1">
      <alignment wrapText="1"/>
    </xf>
    <xf numFmtId="168" fontId="66" fillId="0" borderId="9" xfId="7" applyNumberFormat="1" applyFont="1" applyBorder="1" applyAlignment="1">
      <alignment horizontal="right"/>
    </xf>
    <xf numFmtId="168" fontId="66" fillId="7" borderId="19" xfId="7" applyNumberFormat="1" applyFont="1" applyFill="1" applyBorder="1" applyAlignment="1">
      <alignment horizontal="right"/>
    </xf>
    <xf numFmtId="168" fontId="66" fillId="0" borderId="26" xfId="0" applyNumberFormat="1" applyFont="1" applyBorder="1" applyAlignment="1">
      <alignment wrapText="1"/>
    </xf>
    <xf numFmtId="168" fontId="66" fillId="7" borderId="19" xfId="0" applyNumberFormat="1" applyFont="1" applyFill="1" applyBorder="1" applyAlignment="1">
      <alignment horizontal="right"/>
    </xf>
    <xf numFmtId="0" fontId="37" fillId="0" borderId="61" xfId="0" applyFont="1" applyBorder="1"/>
    <xf numFmtId="168" fontId="66" fillId="0" borderId="27" xfId="0" applyNumberFormat="1" applyFont="1" applyBorder="1" applyAlignment="1">
      <alignment wrapText="1"/>
    </xf>
    <xf numFmtId="168" fontId="66" fillId="0" borderId="20" xfId="0" applyNumberFormat="1" applyFont="1" applyBorder="1" applyAlignment="1">
      <alignment wrapText="1"/>
    </xf>
    <xf numFmtId="168" fontId="66" fillId="0" borderId="75" xfId="0" applyNumberFormat="1" applyFont="1" applyBorder="1" applyAlignment="1">
      <alignment horizontal="right"/>
    </xf>
    <xf numFmtId="168" fontId="66" fillId="7" borderId="21" xfId="0" quotePrefix="1" applyNumberFormat="1" applyFont="1" applyFill="1" applyBorder="1" applyAlignment="1">
      <alignment horizontal="right"/>
    </xf>
    <xf numFmtId="0" fontId="35" fillId="8" borderId="27" xfId="0" applyFont="1" applyFill="1" applyBorder="1"/>
    <xf numFmtId="0" fontId="35" fillId="8" borderId="20" xfId="0" applyFont="1" applyFill="1" applyBorder="1"/>
    <xf numFmtId="0" fontId="35" fillId="8" borderId="56" xfId="0" applyFont="1" applyFill="1" applyBorder="1"/>
    <xf numFmtId="0" fontId="37" fillId="0" borderId="49" xfId="0" applyFont="1" applyBorder="1"/>
    <xf numFmtId="3" fontId="37" fillId="0" borderId="77" xfId="0" applyNumberFormat="1" applyFont="1" applyBorder="1"/>
    <xf numFmtId="3" fontId="66" fillId="0" borderId="2" xfId="0" applyNumberFormat="1" applyFont="1" applyBorder="1"/>
    <xf numFmtId="3" fontId="66" fillId="0" borderId="74" xfId="0" applyNumberFormat="1" applyFont="1" applyBorder="1"/>
    <xf numFmtId="3" fontId="66" fillId="7" borderId="2" xfId="0" applyNumberFormat="1" applyFont="1" applyFill="1" applyBorder="1"/>
    <xf numFmtId="168" fontId="37" fillId="7" borderId="78" xfId="0" applyNumberFormat="1" applyFont="1" applyFill="1" applyBorder="1"/>
    <xf numFmtId="0" fontId="37" fillId="0" borderId="50" xfId="0" applyFont="1" applyBorder="1"/>
    <xf numFmtId="3" fontId="37" fillId="0" borderId="26" xfId="0" applyNumberFormat="1" applyFont="1" applyBorder="1"/>
    <xf numFmtId="3" fontId="37" fillId="0" borderId="1" xfId="0" applyNumberFormat="1" applyFont="1" applyBorder="1"/>
    <xf numFmtId="3" fontId="37" fillId="0" borderId="9" xfId="0" applyNumberFormat="1" applyFont="1" applyBorder="1"/>
    <xf numFmtId="3" fontId="37" fillId="7" borderId="1" xfId="0" applyNumberFormat="1" applyFont="1" applyFill="1" applyBorder="1"/>
    <xf numFmtId="37" fontId="37" fillId="0" borderId="1" xfId="0" applyNumberFormat="1" applyFont="1" applyBorder="1"/>
    <xf numFmtId="37" fontId="37" fillId="0" borderId="9" xfId="0" applyNumberFormat="1" applyFont="1" applyBorder="1"/>
    <xf numFmtId="37" fontId="37" fillId="7" borderId="1" xfId="0" applyNumberFormat="1" applyFont="1" applyFill="1" applyBorder="1"/>
    <xf numFmtId="0" fontId="37" fillId="0" borderId="51" xfId="0" applyFont="1" applyBorder="1"/>
    <xf numFmtId="3" fontId="37" fillId="0" borderId="27" xfId="0" applyNumberFormat="1" applyFont="1" applyBorder="1"/>
    <xf numFmtId="3" fontId="37" fillId="0" borderId="20" xfId="0" applyNumberFormat="1" applyFont="1" applyBorder="1"/>
    <xf numFmtId="3" fontId="37" fillId="0" borderId="56" xfId="0" applyNumberFormat="1" applyFont="1" applyBorder="1"/>
    <xf numFmtId="3" fontId="37" fillId="7" borderId="20" xfId="0" applyNumberFormat="1" applyFont="1" applyFill="1" applyBorder="1"/>
    <xf numFmtId="168" fontId="37" fillId="7" borderId="64" xfId="0" applyNumberFormat="1" applyFont="1" applyFill="1" applyBorder="1"/>
    <xf numFmtId="0" fontId="35" fillId="8" borderId="1" xfId="0" applyFont="1" applyFill="1" applyBorder="1"/>
    <xf numFmtId="0" fontId="37" fillId="0" borderId="26" xfId="0" applyFont="1" applyBorder="1"/>
    <xf numFmtId="0" fontId="37" fillId="0" borderId="27" xfId="0" applyFont="1" applyBorder="1"/>
    <xf numFmtId="0" fontId="35" fillId="8" borderId="58" xfId="0" applyFont="1" applyFill="1" applyBorder="1" applyAlignment="1">
      <alignment horizontal="center"/>
    </xf>
    <xf numFmtId="0" fontId="35" fillId="8" borderId="24" xfId="0" applyFont="1" applyFill="1" applyBorder="1"/>
    <xf numFmtId="0" fontId="35" fillId="8" borderId="33" xfId="0" applyFont="1" applyFill="1" applyBorder="1"/>
    <xf numFmtId="166" fontId="37" fillId="0" borderId="83" xfId="1" applyNumberFormat="1" applyFont="1" applyBorder="1" applyAlignment="1">
      <alignment horizontal="left"/>
    </xf>
    <xf numFmtId="166" fontId="37" fillId="0" borderId="49" xfId="1" applyNumberFormat="1" applyFont="1" applyBorder="1" applyAlignment="1">
      <alignment horizontal="left"/>
    </xf>
    <xf numFmtId="167" fontId="37" fillId="0" borderId="77" xfId="1" applyNumberFormat="1" applyFont="1" applyBorder="1" applyAlignment="1">
      <alignment horizontal="left"/>
    </xf>
    <xf numFmtId="167" fontId="37" fillId="0" borderId="2" xfId="1" applyNumberFormat="1" applyFont="1" applyBorder="1" applyAlignment="1">
      <alignment horizontal="left"/>
    </xf>
    <xf numFmtId="167" fontId="37" fillId="0" borderId="74" xfId="1" applyNumberFormat="1" applyFont="1" applyBorder="1" applyAlignment="1">
      <alignment horizontal="left"/>
    </xf>
    <xf numFmtId="167" fontId="37" fillId="7" borderId="24" xfId="1" applyNumberFormat="1" applyFont="1" applyFill="1" applyBorder="1" applyAlignment="1">
      <alignment horizontal="left"/>
    </xf>
    <xf numFmtId="168" fontId="37" fillId="7" borderId="2" xfId="0" applyNumberFormat="1" applyFont="1" applyFill="1" applyBorder="1"/>
    <xf numFmtId="166" fontId="37" fillId="0" borderId="60" xfId="1" applyNumberFormat="1" applyFont="1" applyBorder="1" applyAlignment="1">
      <alignment horizontal="left"/>
    </xf>
    <xf numFmtId="166" fontId="37" fillId="0" borderId="50" xfId="1" applyNumberFormat="1" applyFont="1" applyBorder="1" applyAlignment="1">
      <alignment horizontal="left"/>
    </xf>
    <xf numFmtId="167" fontId="37" fillId="0" borderId="26" xfId="1" applyNumberFormat="1" applyFont="1" applyBorder="1" applyAlignment="1">
      <alignment horizontal="left"/>
    </xf>
    <xf numFmtId="167" fontId="37" fillId="0" borderId="1" xfId="1" applyNumberFormat="1" applyFont="1" applyBorder="1" applyAlignment="1">
      <alignment horizontal="left"/>
    </xf>
    <xf numFmtId="167" fontId="37" fillId="0" borderId="9" xfId="1" applyNumberFormat="1" applyFont="1" applyBorder="1" applyAlignment="1">
      <alignment horizontal="left"/>
    </xf>
    <xf numFmtId="167" fontId="37" fillId="7" borderId="1" xfId="1" applyNumberFormat="1" applyFont="1" applyFill="1" applyBorder="1" applyAlignment="1">
      <alignment horizontal="left"/>
    </xf>
    <xf numFmtId="165" fontId="37" fillId="0" borderId="1" xfId="1" applyNumberFormat="1" applyFont="1" applyBorder="1" applyAlignment="1">
      <alignment horizontal="left"/>
    </xf>
    <xf numFmtId="166" fontId="35" fillId="0" borderId="81" xfId="1" applyNumberFormat="1" applyFont="1" applyBorder="1" applyAlignment="1">
      <alignment horizontal="left"/>
    </xf>
    <xf numFmtId="166" fontId="35" fillId="0" borderId="82" xfId="1" applyNumberFormat="1" applyFont="1" applyBorder="1" applyAlignment="1">
      <alignment horizontal="left"/>
    </xf>
    <xf numFmtId="167" fontId="35" fillId="0" borderId="48" xfId="1" applyNumberFormat="1" applyFont="1" applyBorder="1" applyAlignment="1">
      <alignment horizontal="left"/>
    </xf>
    <xf numFmtId="167" fontId="35" fillId="0" borderId="33" xfId="1" applyNumberFormat="1" applyFont="1" applyBorder="1" applyAlignment="1">
      <alignment horizontal="left"/>
    </xf>
    <xf numFmtId="167" fontId="35" fillId="0" borderId="75" xfId="1" applyNumberFormat="1" applyFont="1" applyBorder="1" applyAlignment="1">
      <alignment horizontal="left"/>
    </xf>
    <xf numFmtId="167" fontId="35" fillId="7" borderId="20" xfId="1" applyNumberFormat="1" applyFont="1" applyFill="1" applyBorder="1" applyAlignment="1">
      <alignment horizontal="left"/>
    </xf>
    <xf numFmtId="168" fontId="35" fillId="7" borderId="2" xfId="0" applyNumberFormat="1" applyFont="1" applyFill="1" applyBorder="1"/>
    <xf numFmtId="166" fontId="37" fillId="0" borderId="1" xfId="1" applyNumberFormat="1" applyFont="1" applyBorder="1" applyAlignment="1">
      <alignment horizontal="left"/>
    </xf>
    <xf numFmtId="166" fontId="37" fillId="0" borderId="9" xfId="1" applyNumberFormat="1" applyFont="1" applyBorder="1" applyAlignment="1">
      <alignment horizontal="left"/>
    </xf>
    <xf numFmtId="166" fontId="37" fillId="7" borderId="1" xfId="1" applyNumberFormat="1" applyFont="1" applyFill="1" applyBorder="1" applyAlignment="1">
      <alignment horizontal="left"/>
    </xf>
    <xf numFmtId="165" fontId="37" fillId="0" borderId="9" xfId="1" applyNumberFormat="1" applyFont="1" applyBorder="1" applyAlignment="1">
      <alignment horizontal="left"/>
    </xf>
    <xf numFmtId="166" fontId="35" fillId="0" borderId="51" xfId="1" applyNumberFormat="1" applyFont="1" applyBorder="1" applyAlignment="1">
      <alignment horizontal="left"/>
    </xf>
    <xf numFmtId="167" fontId="35" fillId="0" borderId="27" xfId="1" applyNumberFormat="1" applyFont="1" applyBorder="1" applyAlignment="1">
      <alignment horizontal="left"/>
    </xf>
    <xf numFmtId="167" fontId="35" fillId="0" borderId="20" xfId="1" applyNumberFormat="1" applyFont="1" applyBorder="1" applyAlignment="1">
      <alignment horizontal="left"/>
    </xf>
    <xf numFmtId="167" fontId="35" fillId="0" borderId="56" xfId="1" applyNumberFormat="1" applyFont="1" applyBorder="1" applyAlignment="1">
      <alignment horizontal="left"/>
    </xf>
    <xf numFmtId="168" fontId="35" fillId="7" borderId="63" xfId="0" applyNumberFormat="1" applyFont="1" applyFill="1" applyBorder="1"/>
    <xf numFmtId="0" fontId="3" fillId="0" borderId="1" xfId="0" applyFont="1" applyBorder="1" applyAlignment="1">
      <alignment vertical="center" wrapText="1"/>
    </xf>
    <xf numFmtId="0" fontId="11" fillId="0" borderId="1" xfId="0" applyFont="1" applyBorder="1" applyAlignment="1">
      <alignment horizontal="left" vertical="center" wrapText="1"/>
    </xf>
    <xf numFmtId="0" fontId="1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3" fillId="0" borderId="1" xfId="0" applyFont="1" applyBorder="1" applyAlignment="1">
      <alignment vertical="center" wrapText="1"/>
    </xf>
    <xf numFmtId="0" fontId="8" fillId="0" borderId="1" xfId="0" applyFont="1" applyBorder="1" applyAlignment="1">
      <alignment horizontal="left" vertical="center" wrapText="1"/>
    </xf>
    <xf numFmtId="0" fontId="8" fillId="0" borderId="1" xfId="0" applyFont="1" applyBorder="1" applyAlignment="1">
      <alignment horizontal="center" vertical="center" wrapText="1"/>
    </xf>
    <xf numFmtId="0" fontId="13" fillId="0" borderId="1" xfId="0" applyFont="1" applyBorder="1" applyAlignment="1">
      <alignment horizontal="center" vertical="center" wrapText="1"/>
    </xf>
    <xf numFmtId="0" fontId="76" fillId="2" borderId="1" xfId="0" applyFont="1" applyFill="1" applyBorder="1" applyAlignment="1">
      <alignment wrapText="1"/>
    </xf>
    <xf numFmtId="0" fontId="76" fillId="2" borderId="1" xfId="0" applyFont="1" applyFill="1" applyBorder="1"/>
    <xf numFmtId="0" fontId="77" fillId="10" borderId="1" xfId="0" applyFont="1" applyFill="1" applyBorder="1" applyAlignment="1">
      <alignment wrapText="1"/>
    </xf>
    <xf numFmtId="164" fontId="4" fillId="2" borderId="1" xfId="1" applyNumberFormat="1" applyFont="1" applyFill="1" applyBorder="1" applyAlignment="1">
      <alignment horizontal="right" wrapText="1"/>
    </xf>
    <xf numFmtId="164" fontId="4" fillId="3" borderId="1" xfId="1" applyNumberFormat="1" applyFont="1" applyFill="1" applyBorder="1" applyAlignment="1">
      <alignment horizontal="right" wrapText="1"/>
    </xf>
    <xf numFmtId="164" fontId="5" fillId="3" borderId="1" xfId="1" applyNumberFormat="1" applyFont="1" applyFill="1" applyBorder="1" applyAlignment="1">
      <alignment horizontal="right" wrapText="1"/>
    </xf>
    <xf numFmtId="164" fontId="5" fillId="10" borderId="1" xfId="1" applyNumberFormat="1" applyFont="1" applyFill="1" applyBorder="1" applyAlignment="1">
      <alignment horizontal="right" wrapText="1"/>
    </xf>
    <xf numFmtId="164" fontId="3" fillId="8" borderId="1" xfId="1" applyNumberFormat="1" applyFont="1" applyFill="1" applyBorder="1" applyAlignment="1">
      <alignment horizontal="right" wrapText="1"/>
    </xf>
    <xf numFmtId="164" fontId="4" fillId="2" borderId="2" xfId="1" applyNumberFormat="1" applyFont="1" applyFill="1" applyBorder="1" applyAlignment="1">
      <alignment horizontal="right" wrapText="1"/>
    </xf>
    <xf numFmtId="164" fontId="5" fillId="13" borderId="22" xfId="1" applyNumberFormat="1" applyFont="1" applyFill="1" applyBorder="1" applyAlignment="1">
      <alignment horizontal="right" wrapText="1"/>
    </xf>
    <xf numFmtId="164" fontId="4" fillId="16" borderId="2" xfId="1" applyNumberFormat="1" applyFont="1" applyFill="1" applyBorder="1" applyAlignment="1">
      <alignment horizontal="right" wrapText="1"/>
    </xf>
    <xf numFmtId="164" fontId="5" fillId="2" borderId="1" xfId="1" applyNumberFormat="1" applyFont="1" applyFill="1" applyBorder="1" applyAlignment="1">
      <alignment horizontal="right" wrapText="1"/>
    </xf>
    <xf numFmtId="164" fontId="4" fillId="2" borderId="33" xfId="1" applyNumberFormat="1" applyFont="1" applyFill="1" applyBorder="1" applyAlignment="1">
      <alignment horizontal="right" wrapText="1"/>
    </xf>
    <xf numFmtId="164" fontId="5" fillId="2" borderId="33" xfId="1" applyNumberFormat="1" applyFont="1" applyFill="1" applyBorder="1" applyAlignment="1">
      <alignment horizontal="right" wrapText="1"/>
    </xf>
    <xf numFmtId="164" fontId="4" fillId="0" borderId="1" xfId="1" applyNumberFormat="1" applyFont="1" applyBorder="1" applyAlignment="1">
      <alignment horizontal="right" wrapText="1"/>
    </xf>
    <xf numFmtId="164" fontId="4" fillId="0" borderId="33" xfId="1" applyNumberFormat="1" applyFont="1" applyBorder="1" applyAlignment="1">
      <alignment horizontal="right" wrapText="1"/>
    </xf>
    <xf numFmtId="164" fontId="5" fillId="3" borderId="33" xfId="1" applyNumberFormat="1" applyFont="1" applyFill="1" applyBorder="1" applyAlignment="1">
      <alignment horizontal="right" wrapText="1"/>
    </xf>
    <xf numFmtId="164" fontId="5" fillId="10" borderId="33" xfId="1" applyNumberFormat="1" applyFont="1" applyFill="1" applyBorder="1" applyAlignment="1">
      <alignment horizontal="right" wrapText="1"/>
    </xf>
    <xf numFmtId="164" fontId="4" fillId="2" borderId="1" xfId="1" applyNumberFormat="1" applyFont="1" applyFill="1" applyBorder="1" applyAlignment="1">
      <alignment wrapText="1"/>
    </xf>
    <xf numFmtId="164" fontId="4" fillId="0" borderId="1" xfId="1" applyNumberFormat="1" applyFont="1" applyBorder="1" applyAlignment="1">
      <alignment wrapText="1"/>
    </xf>
    <xf numFmtId="164" fontId="4" fillId="2" borderId="33" xfId="1" applyNumberFormat="1" applyFont="1" applyFill="1" applyBorder="1" applyAlignment="1">
      <alignment wrapText="1"/>
    </xf>
    <xf numFmtId="164" fontId="4" fillId="0" borderId="33" xfId="1" applyNumberFormat="1" applyFont="1" applyBorder="1" applyAlignment="1">
      <alignment wrapText="1"/>
    </xf>
    <xf numFmtId="164" fontId="4" fillId="3" borderId="33" xfId="1" applyNumberFormat="1" applyFont="1" applyFill="1" applyBorder="1" applyAlignment="1">
      <alignment horizontal="right" wrapText="1"/>
    </xf>
    <xf numFmtId="164" fontId="4" fillId="2" borderId="1" xfId="1" applyNumberFormat="1" applyFont="1" applyFill="1" applyBorder="1" applyAlignment="1">
      <alignment horizontal="left" wrapText="1"/>
    </xf>
    <xf numFmtId="0" fontId="10" fillId="0" borderId="1" xfId="0" applyFont="1" applyBorder="1" applyAlignment="1">
      <alignment wrapText="1"/>
    </xf>
    <xf numFmtId="0" fontId="79" fillId="0" borderId="0" xfId="0" applyFont="1"/>
    <xf numFmtId="164" fontId="65" fillId="2" borderId="1" xfId="1" applyNumberFormat="1" applyFont="1" applyFill="1" applyBorder="1" applyAlignment="1">
      <alignment horizontal="right" wrapText="1"/>
    </xf>
    <xf numFmtId="164" fontId="5" fillId="0" borderId="1" xfId="1" applyNumberFormat="1" applyFont="1" applyBorder="1" applyAlignment="1">
      <alignment horizontal="right" wrapText="1"/>
    </xf>
    <xf numFmtId="164" fontId="5" fillId="8" borderId="1" xfId="1" applyNumberFormat="1" applyFont="1" applyFill="1" applyBorder="1" applyAlignment="1">
      <alignment horizontal="right" wrapText="1"/>
    </xf>
    <xf numFmtId="0" fontId="31" fillId="0" borderId="0" xfId="0" applyFont="1" applyAlignment="1">
      <alignment wrapText="1"/>
    </xf>
    <xf numFmtId="0" fontId="32" fillId="0" borderId="1" xfId="0" applyFont="1" applyBorder="1" applyAlignment="1">
      <alignment wrapText="1"/>
    </xf>
    <xf numFmtId="0" fontId="32" fillId="0" borderId="0" xfId="0" applyFont="1"/>
    <xf numFmtId="169" fontId="31" fillId="0" borderId="1" xfId="1" applyNumberFormat="1" applyFont="1" applyBorder="1" applyAlignment="1">
      <alignment horizontal="right" wrapText="1"/>
    </xf>
    <xf numFmtId="169" fontId="32" fillId="0" borderId="1" xfId="1" applyNumberFormat="1" applyFont="1" applyBorder="1" applyAlignment="1">
      <alignment horizontal="right" wrapText="1"/>
    </xf>
    <xf numFmtId="169" fontId="26" fillId="0" borderId="1" xfId="1" applyNumberFormat="1" applyFont="1" applyBorder="1" applyAlignment="1">
      <alignment horizontal="right" wrapText="1"/>
    </xf>
    <xf numFmtId="169" fontId="27" fillId="0" borderId="1" xfId="1" applyNumberFormat="1" applyFont="1" applyBorder="1" applyAlignment="1">
      <alignment horizontal="right" wrapText="1"/>
    </xf>
    <xf numFmtId="164" fontId="31" fillId="0" borderId="1" xfId="1" applyNumberFormat="1" applyFont="1" applyBorder="1" applyAlignment="1">
      <alignment horizontal="right" wrapText="1"/>
    </xf>
    <xf numFmtId="164" fontId="32" fillId="0" borderId="1" xfId="1" applyNumberFormat="1" applyFont="1" applyBorder="1" applyAlignment="1">
      <alignment horizontal="right" wrapText="1"/>
    </xf>
    <xf numFmtId="164" fontId="26" fillId="0" borderId="1" xfId="1" applyNumberFormat="1" applyFont="1" applyBorder="1" applyAlignment="1">
      <alignment horizontal="right" wrapText="1"/>
    </xf>
    <xf numFmtId="0" fontId="57" fillId="0" borderId="0" xfId="0" applyFont="1"/>
    <xf numFmtId="164" fontId="5" fillId="10" borderId="1" xfId="1" applyNumberFormat="1" applyFont="1" applyFill="1" applyBorder="1" applyAlignment="1">
      <alignment horizontal="center" wrapText="1"/>
    </xf>
    <xf numFmtId="164" fontId="23" fillId="0" borderId="1" xfId="0" applyNumberFormat="1" applyFont="1" applyBorder="1"/>
    <xf numFmtId="164" fontId="5" fillId="3" borderId="2" xfId="1" applyNumberFormat="1" applyFont="1" applyFill="1" applyBorder="1" applyAlignment="1">
      <alignment horizontal="right" wrapText="1"/>
    </xf>
    <xf numFmtId="164" fontId="3" fillId="8" borderId="1" xfId="1" applyNumberFormat="1" applyFont="1" applyFill="1" applyBorder="1" applyAlignment="1">
      <alignment horizontal="left" wrapText="1"/>
    </xf>
    <xf numFmtId="164" fontId="5" fillId="2" borderId="1" xfId="1" applyNumberFormat="1" applyFont="1" applyFill="1" applyBorder="1" applyAlignment="1">
      <alignment wrapText="1"/>
    </xf>
    <xf numFmtId="167" fontId="5" fillId="10" borderId="1" xfId="1" applyNumberFormat="1" applyFont="1" applyFill="1" applyBorder="1" applyAlignment="1">
      <alignment wrapText="1"/>
    </xf>
    <xf numFmtId="169" fontId="4" fillId="3" borderId="1" xfId="1" applyNumberFormat="1" applyFont="1" applyFill="1" applyBorder="1" applyAlignment="1">
      <alignment horizontal="right" wrapText="1"/>
    </xf>
    <xf numFmtId="169" fontId="5" fillId="3" borderId="1" xfId="1" applyNumberFormat="1" applyFont="1" applyFill="1" applyBorder="1" applyAlignment="1">
      <alignment horizontal="right" wrapText="1"/>
    </xf>
    <xf numFmtId="169" fontId="4" fillId="2" borderId="1" xfId="1" applyNumberFormat="1" applyFont="1" applyFill="1" applyBorder="1"/>
    <xf numFmtId="169" fontId="4" fillId="3" borderId="1" xfId="1" applyNumberFormat="1" applyFont="1" applyFill="1" applyBorder="1"/>
    <xf numFmtId="0" fontId="25" fillId="5" borderId="0" xfId="0" applyFont="1" applyFill="1"/>
    <xf numFmtId="0" fontId="25" fillId="5" borderId="17" xfId="0" applyFont="1" applyFill="1" applyBorder="1"/>
    <xf numFmtId="0" fontId="25" fillId="5" borderId="100" xfId="0" applyFont="1" applyFill="1" applyBorder="1"/>
    <xf numFmtId="0" fontId="25" fillId="5" borderId="31" xfId="0" applyFont="1" applyFill="1" applyBorder="1"/>
    <xf numFmtId="0" fontId="25" fillId="5" borderId="98" xfId="0" applyFont="1" applyFill="1" applyBorder="1"/>
    <xf numFmtId="0" fontId="25" fillId="5" borderId="99" xfId="0" applyFont="1" applyFill="1" applyBorder="1"/>
    <xf numFmtId="0" fontId="25" fillId="5" borderId="14" xfId="0" applyFont="1" applyFill="1" applyBorder="1"/>
    <xf numFmtId="0" fontId="36" fillId="5" borderId="0" xfId="0" applyFont="1" applyFill="1" applyAlignment="1">
      <alignment horizontal="left" indent="17"/>
    </xf>
    <xf numFmtId="0" fontId="25" fillId="5" borderId="0" xfId="0" applyFont="1" applyFill="1" applyAlignment="1">
      <alignment horizontal="left" indent="17"/>
    </xf>
    <xf numFmtId="0" fontId="80" fillId="5" borderId="0" xfId="0" applyFont="1" applyFill="1"/>
    <xf numFmtId="0" fontId="81" fillId="5" borderId="0" xfId="0" applyFont="1" applyFill="1"/>
    <xf numFmtId="0" fontId="36" fillId="5" borderId="0" xfId="0" applyFont="1" applyFill="1"/>
    <xf numFmtId="0" fontId="25" fillId="5" borderId="18" xfId="0" applyFont="1" applyFill="1" applyBorder="1"/>
    <xf numFmtId="0" fontId="25" fillId="5" borderId="16" xfId="0" applyFont="1" applyFill="1" applyBorder="1"/>
    <xf numFmtId="167" fontId="0" fillId="5" borderId="12" xfId="0" applyNumberFormat="1" applyFill="1" applyBorder="1"/>
    <xf numFmtId="0" fontId="3" fillId="0" borderId="0" xfId="0" applyFont="1" applyAlignment="1">
      <alignment horizontal="center" wrapText="1"/>
    </xf>
    <xf numFmtId="166" fontId="31" fillId="0" borderId="0" xfId="0" applyNumberFormat="1" applyFont="1"/>
    <xf numFmtId="167" fontId="4" fillId="0" borderId="0" xfId="1" applyNumberFormat="1" applyFont="1" applyAlignment="1">
      <alignment horizontal="center" wrapText="1"/>
    </xf>
    <xf numFmtId="167" fontId="5" fillId="0" borderId="0" xfId="1" applyNumberFormat="1" applyFont="1" applyAlignment="1">
      <alignment horizontal="right" wrapText="1"/>
    </xf>
    <xf numFmtId="167" fontId="5" fillId="0" borderId="0" xfId="1" applyNumberFormat="1" applyFont="1" applyAlignment="1">
      <alignment horizontal="center" wrapText="1"/>
    </xf>
    <xf numFmtId="49" fontId="4" fillId="0" borderId="0" xfId="1" applyNumberFormat="1" applyFont="1" applyAlignment="1">
      <alignment horizontal="left"/>
    </xf>
    <xf numFmtId="0" fontId="3" fillId="0" borderId="0" xfId="4" applyFont="1" applyAlignment="1">
      <alignment horizontal="center" wrapText="1"/>
    </xf>
    <xf numFmtId="164" fontId="4" fillId="0" borderId="0" xfId="1" applyNumberFormat="1" applyFont="1" applyAlignment="1">
      <alignment horizontal="right" wrapText="1"/>
    </xf>
    <xf numFmtId="164" fontId="5" fillId="0" borderId="0" xfId="1" applyNumberFormat="1" applyFont="1" applyAlignment="1">
      <alignment horizontal="right" wrapText="1"/>
    </xf>
    <xf numFmtId="49" fontId="60" fillId="0" borderId="0" xfId="0" applyNumberFormat="1" applyFont="1" applyAlignment="1">
      <alignment horizontal="left"/>
    </xf>
    <xf numFmtId="164" fontId="2" fillId="2" borderId="1" xfId="1" applyNumberFormat="1" applyFont="1" applyFill="1" applyBorder="1" applyAlignment="1">
      <alignment horizontal="right" wrapText="1"/>
    </xf>
    <xf numFmtId="164" fontId="3" fillId="2" borderId="1" xfId="1" applyNumberFormat="1" applyFont="1" applyFill="1" applyBorder="1" applyAlignment="1">
      <alignment horizontal="right" wrapText="1"/>
    </xf>
    <xf numFmtId="164" fontId="2" fillId="0" borderId="1" xfId="1" applyNumberFormat="1" applyFont="1" applyBorder="1" applyAlignment="1">
      <alignment horizontal="right" wrapText="1"/>
    </xf>
    <xf numFmtId="164" fontId="3" fillId="0" borderId="1" xfId="1" applyNumberFormat="1" applyFont="1" applyBorder="1" applyAlignment="1">
      <alignment horizontal="right" wrapText="1"/>
    </xf>
    <xf numFmtId="164" fontId="28" fillId="0" borderId="1" xfId="1" applyNumberFormat="1" applyFont="1" applyBorder="1" applyAlignment="1">
      <alignment horizontal="right" wrapText="1"/>
    </xf>
    <xf numFmtId="164" fontId="31" fillId="0" borderId="0" xfId="0" applyNumberFormat="1" applyFont="1"/>
    <xf numFmtId="167" fontId="0" fillId="0" borderId="0" xfId="0" applyNumberFormat="1"/>
    <xf numFmtId="3" fontId="0" fillId="0" borderId="0" xfId="0" applyNumberFormat="1"/>
    <xf numFmtId="170" fontId="21" fillId="0" borderId="0" xfId="6" applyNumberFormat="1"/>
    <xf numFmtId="4" fontId="37" fillId="0" borderId="53" xfId="0" applyNumberFormat="1" applyFont="1" applyBorder="1" applyAlignment="1">
      <alignment wrapText="1"/>
    </xf>
    <xf numFmtId="4" fontId="71" fillId="7" borderId="25" xfId="0" applyNumberFormat="1" applyFont="1" applyFill="1" applyBorder="1" applyAlignment="1">
      <alignment horizontal="right"/>
    </xf>
    <xf numFmtId="176" fontId="23" fillId="0" borderId="1" xfId="0" applyNumberFormat="1" applyFont="1" applyBorder="1"/>
    <xf numFmtId="176" fontId="5" fillId="10" borderId="1" xfId="1" applyNumberFormat="1" applyFont="1" applyFill="1" applyBorder="1" applyAlignment="1">
      <alignment horizontal="center" wrapText="1"/>
    </xf>
    <xf numFmtId="0" fontId="0" fillId="0" borderId="31" xfId="0" applyBorder="1"/>
    <xf numFmtId="0" fontId="0" fillId="0" borderId="32" xfId="0" applyBorder="1"/>
    <xf numFmtId="0" fontId="4" fillId="0" borderId="1" xfId="0" applyFont="1" applyBorder="1" applyAlignment="1">
      <alignment wrapText="1"/>
    </xf>
    <xf numFmtId="0" fontId="66" fillId="0" borderId="0" xfId="0" applyFont="1"/>
    <xf numFmtId="0" fontId="37" fillId="0" borderId="101" xfId="0" applyFont="1" applyBorder="1"/>
    <xf numFmtId="0" fontId="37" fillId="0" borderId="102" xfId="0" applyFont="1" applyBorder="1"/>
    <xf numFmtId="0" fontId="37" fillId="0" borderId="103" xfId="0" applyFont="1" applyBorder="1"/>
    <xf numFmtId="0" fontId="37" fillId="0" borderId="104" xfId="0" applyFont="1" applyBorder="1"/>
    <xf numFmtId="0" fontId="37" fillId="0" borderId="105" xfId="0" applyFont="1" applyBorder="1"/>
    <xf numFmtId="0" fontId="70" fillId="0" borderId="0" xfId="0" applyFont="1"/>
    <xf numFmtId="172" fontId="66" fillId="0" borderId="0" xfId="0" applyNumberFormat="1" applyFont="1"/>
    <xf numFmtId="0" fontId="73" fillId="0" borderId="104" xfId="0" applyFont="1" applyBorder="1"/>
    <xf numFmtId="0" fontId="73" fillId="0" borderId="0" xfId="0" applyFont="1"/>
    <xf numFmtId="168" fontId="37" fillId="0" borderId="0" xfId="0" applyNumberFormat="1" applyFont="1"/>
    <xf numFmtId="0" fontId="75" fillId="0" borderId="0" xfId="0" applyFont="1" applyAlignment="1">
      <alignment horizontal="left"/>
    </xf>
    <xf numFmtId="0" fontId="37" fillId="0" borderId="106" xfId="0" applyFont="1" applyBorder="1"/>
    <xf numFmtId="0" fontId="37" fillId="0" borderId="107" xfId="0" applyFont="1" applyBorder="1"/>
    <xf numFmtId="0" fontId="37" fillId="0" borderId="108" xfId="0" applyFont="1" applyBorder="1"/>
    <xf numFmtId="0" fontId="69" fillId="0" borderId="31" xfId="0" applyFont="1" applyBorder="1" applyAlignment="1">
      <alignment horizontal="left"/>
    </xf>
    <xf numFmtId="0" fontId="69" fillId="0" borderId="32" xfId="0" applyFont="1" applyBorder="1"/>
    <xf numFmtId="0" fontId="70" fillId="0" borderId="0" xfId="0" applyFont="1" applyAlignment="1">
      <alignment horizontal="center"/>
    </xf>
    <xf numFmtId="0" fontId="35" fillId="0" borderId="0" xfId="0" applyFont="1" applyAlignment="1">
      <alignment horizontal="left"/>
    </xf>
    <xf numFmtId="0" fontId="42" fillId="0" borderId="31" xfId="0" applyFont="1" applyBorder="1" applyAlignment="1">
      <alignment horizontal="left"/>
    </xf>
    <xf numFmtId="0" fontId="42" fillId="0" borderId="31" xfId="0" applyFont="1" applyBorder="1" applyAlignment="1">
      <alignment vertical="center"/>
    </xf>
    <xf numFmtId="0" fontId="42" fillId="0" borderId="32" xfId="0" applyFont="1" applyBorder="1" applyAlignment="1">
      <alignment vertical="center"/>
    </xf>
    <xf numFmtId="0" fontId="0" fillId="0" borderId="101" xfId="0" applyBorder="1"/>
    <xf numFmtId="0" fontId="0" fillId="0" borderId="102" xfId="0" applyBorder="1"/>
    <xf numFmtId="0" fontId="0" fillId="0" borderId="103" xfId="0" applyBorder="1"/>
    <xf numFmtId="0" fontId="0" fillId="0" borderId="104" xfId="0" applyBorder="1"/>
    <xf numFmtId="0" fontId="42" fillId="0" borderId="105" xfId="0" applyFont="1" applyBorder="1" applyAlignment="1">
      <alignment vertical="center"/>
    </xf>
    <xf numFmtId="0" fontId="42" fillId="0" borderId="0" xfId="0" applyFont="1" applyAlignment="1">
      <alignment vertical="center"/>
    </xf>
    <xf numFmtId="0" fontId="0" fillId="0" borderId="105" xfId="0" applyBorder="1"/>
    <xf numFmtId="0" fontId="0" fillId="0" borderId="106" xfId="0" applyBorder="1"/>
    <xf numFmtId="0" fontId="24" fillId="0" borderId="107" xfId="0" applyFont="1" applyBorder="1" applyAlignment="1">
      <alignment horizontal="left"/>
    </xf>
    <xf numFmtId="0" fontId="0" fillId="0" borderId="108" xfId="0" applyBorder="1"/>
    <xf numFmtId="0" fontId="0" fillId="0" borderId="107" xfId="0" applyBorder="1"/>
    <xf numFmtId="0" fontId="24" fillId="0" borderId="107" xfId="0" applyFont="1" applyBorder="1"/>
    <xf numFmtId="0" fontId="37" fillId="0" borderId="104" xfId="0" applyFont="1" applyBorder="1" applyAlignment="1">
      <alignment wrapText="1"/>
    </xf>
    <xf numFmtId="0" fontId="72" fillId="0" borderId="0" xfId="0" applyFont="1" applyAlignment="1">
      <alignment wrapText="1"/>
    </xf>
    <xf numFmtId="0" fontId="37" fillId="0" borderId="105" xfId="0" applyFont="1" applyBorder="1" applyAlignment="1">
      <alignment wrapText="1"/>
    </xf>
    <xf numFmtId="0" fontId="37" fillId="0" borderId="0" xfId="0" applyFont="1" applyAlignment="1">
      <alignment wrapText="1"/>
    </xf>
    <xf numFmtId="164" fontId="66" fillId="0" borderId="0" xfId="0" applyNumberFormat="1" applyFont="1"/>
    <xf numFmtId="169" fontId="0" fillId="0" borderId="0" xfId="0" applyNumberFormat="1"/>
    <xf numFmtId="164" fontId="0" fillId="0" borderId="0" xfId="0" applyNumberFormat="1"/>
    <xf numFmtId="164" fontId="26" fillId="0" borderId="0" xfId="0" applyNumberFormat="1" applyFont="1"/>
    <xf numFmtId="164" fontId="83" fillId="2" borderId="0" xfId="1" applyNumberFormat="1" applyFont="1" applyFill="1" applyAlignment="1">
      <alignment horizontal="right" wrapText="1"/>
    </xf>
    <xf numFmtId="164" fontId="84" fillId="2" borderId="1" xfId="1" applyNumberFormat="1" applyFont="1" applyFill="1" applyBorder="1" applyAlignment="1">
      <alignment horizontal="right" wrapText="1"/>
    </xf>
    <xf numFmtId="4" fontId="66" fillId="0" borderId="0" xfId="0" applyNumberFormat="1" applyFont="1"/>
    <xf numFmtId="0" fontId="22" fillId="0" borderId="0" xfId="3"/>
    <xf numFmtId="0" fontId="37" fillId="0" borderId="109" xfId="0" applyFont="1" applyBorder="1"/>
    <xf numFmtId="0" fontId="86" fillId="0" borderId="44" xfId="3" quotePrefix="1" applyFont="1" applyBorder="1"/>
    <xf numFmtId="0" fontId="86" fillId="0" borderId="110" xfId="3" quotePrefix="1" applyFont="1" applyBorder="1"/>
    <xf numFmtId="0" fontId="11" fillId="0" borderId="1" xfId="0" applyFont="1" applyBorder="1" applyAlignment="1">
      <alignment horizontal="left" wrapText="1"/>
    </xf>
    <xf numFmtId="0" fontId="0" fillId="0" borderId="8" xfId="0" applyBorder="1"/>
    <xf numFmtId="0" fontId="0" fillId="0" borderId="4" xfId="0" applyBorder="1"/>
    <xf numFmtId="0" fontId="5" fillId="2" borderId="1" xfId="0" applyFont="1" applyFill="1" applyBorder="1" applyAlignment="1">
      <alignment horizontal="center" wrapText="1"/>
    </xf>
    <xf numFmtId="0" fontId="3" fillId="0" borderId="1" xfId="0" applyFont="1" applyBorder="1" applyAlignment="1">
      <alignment horizontal="center" wrapText="1"/>
    </xf>
    <xf numFmtId="0" fontId="9" fillId="0" borderId="89" xfId="0" applyFont="1" applyBorder="1" applyAlignment="1">
      <alignment horizontal="left" wrapText="1"/>
    </xf>
    <xf numFmtId="0" fontId="0" fillId="0" borderId="12" xfId="0" applyBorder="1"/>
    <xf numFmtId="0" fontId="0" fillId="0" borderId="29" xfId="0" applyBorder="1"/>
    <xf numFmtId="0" fontId="66" fillId="0" borderId="91" xfId="0" applyFont="1" applyBorder="1" applyAlignment="1">
      <alignment vertical="center" wrapText="1"/>
    </xf>
    <xf numFmtId="0" fontId="28" fillId="0" borderId="67" xfId="0" applyFont="1" applyBorder="1"/>
    <xf numFmtId="0" fontId="28" fillId="0" borderId="68" xfId="0" applyFont="1" applyBorder="1"/>
    <xf numFmtId="0" fontId="28" fillId="0" borderId="69" xfId="0" applyFont="1" applyBorder="1"/>
    <xf numFmtId="0" fontId="66" fillId="0" borderId="0" xfId="0" applyFont="1"/>
    <xf numFmtId="0" fontId="28" fillId="0" borderId="70" xfId="0" applyFont="1" applyBorder="1"/>
    <xf numFmtId="0" fontId="28" fillId="0" borderId="71" xfId="0" applyFont="1" applyBorder="1"/>
    <xf numFmtId="0" fontId="28" fillId="0" borderId="72" xfId="0" applyFont="1" applyBorder="1"/>
    <xf numFmtId="0" fontId="28" fillId="0" borderId="73" xfId="0" applyFont="1" applyBorder="1"/>
    <xf numFmtId="0" fontId="58" fillId="0" borderId="90" xfId="0" applyFont="1" applyBorder="1" applyAlignment="1">
      <alignment horizontal="center"/>
    </xf>
    <xf numFmtId="0" fontId="0" fillId="0" borderId="65" xfId="0" applyBorder="1"/>
    <xf numFmtId="0" fontId="0" fillId="0" borderId="66" xfId="0" applyBorder="1"/>
    <xf numFmtId="0" fontId="45" fillId="0" borderId="94" xfId="0" applyFont="1" applyBorder="1" applyAlignment="1">
      <alignment horizontal="left" indent="7"/>
    </xf>
    <xf numFmtId="0" fontId="0" fillId="0" borderId="46" xfId="0" applyBorder="1"/>
    <xf numFmtId="0" fontId="44" fillId="0" borderId="93" xfId="0" applyFont="1" applyBorder="1" applyAlignment="1">
      <alignment horizontal="center"/>
    </xf>
    <xf numFmtId="0" fontId="0" fillId="0" borderId="45" xfId="0" applyBorder="1"/>
    <xf numFmtId="0" fontId="43" fillId="0" borderId="92" xfId="0" applyFont="1" applyBorder="1" applyAlignment="1">
      <alignment horizontal="center" vertical="center" wrapText="1"/>
    </xf>
    <xf numFmtId="0" fontId="0" fillId="0" borderId="43" xfId="0" applyBorder="1"/>
    <xf numFmtId="0" fontId="0" fillId="0" borderId="44" xfId="0" applyBorder="1"/>
    <xf numFmtId="0" fontId="69" fillId="0" borderId="15" xfId="0" applyFont="1" applyBorder="1" applyAlignment="1">
      <alignment horizontal="left"/>
    </xf>
    <xf numFmtId="0" fontId="0" fillId="0" borderId="31" xfId="0" applyBorder="1"/>
    <xf numFmtId="0" fontId="0" fillId="0" borderId="32" xfId="0" applyBorder="1"/>
    <xf numFmtId="0" fontId="35" fillId="8" borderId="23" xfId="0" applyFont="1" applyFill="1" applyBorder="1" applyAlignment="1">
      <alignment horizontal="center"/>
    </xf>
    <xf numFmtId="0" fontId="0" fillId="0" borderId="54" xfId="0" applyBorder="1"/>
    <xf numFmtId="0" fontId="0" fillId="0" borderId="58" xfId="0" applyBorder="1"/>
    <xf numFmtId="0" fontId="74" fillId="0" borderId="0" xfId="0" applyFont="1" applyAlignment="1">
      <alignment horizontal="left"/>
    </xf>
    <xf numFmtId="0" fontId="37" fillId="0" borderId="0" xfId="0" applyFont="1"/>
    <xf numFmtId="0" fontId="35" fillId="8" borderId="95" xfId="0" applyFont="1" applyFill="1" applyBorder="1" applyAlignment="1">
      <alignment horizontal="center" vertical="center" wrapText="1"/>
    </xf>
    <xf numFmtId="0" fontId="0" fillId="0" borderId="64" xfId="0" applyBorder="1"/>
    <xf numFmtId="0" fontId="35" fillId="8" borderId="25" xfId="0" applyFont="1" applyFill="1" applyBorder="1" applyAlignment="1">
      <alignment horizontal="center" wrapText="1"/>
    </xf>
    <xf numFmtId="0" fontId="0" fillId="0" borderId="55" xfId="0" applyBorder="1"/>
    <xf numFmtId="0" fontId="35" fillId="8" borderId="30" xfId="0" applyFont="1" applyFill="1" applyBorder="1" applyAlignment="1">
      <alignment horizontal="center" vertical="center"/>
    </xf>
    <xf numFmtId="0" fontId="0" fillId="0" borderId="16" xfId="0" applyBorder="1"/>
    <xf numFmtId="0" fontId="35" fillId="8" borderId="52" xfId="0" applyFont="1" applyFill="1" applyBorder="1" applyAlignment="1">
      <alignment horizontal="center" wrapText="1"/>
    </xf>
    <xf numFmtId="0" fontId="0" fillId="0" borderId="57" xfId="0" applyBorder="1"/>
    <xf numFmtId="0" fontId="82" fillId="0" borderId="13" xfId="0" applyFont="1" applyBorder="1" applyAlignment="1">
      <alignment horizontal="left" wrapText="1"/>
    </xf>
    <xf numFmtId="0" fontId="28" fillId="0" borderId="13" xfId="0" applyFont="1" applyBorder="1" applyAlignment="1">
      <alignment wrapText="1"/>
    </xf>
    <xf numFmtId="0" fontId="35" fillId="8" borderId="24" xfId="0" applyFont="1" applyFill="1" applyBorder="1" applyAlignment="1">
      <alignment horizontal="center"/>
    </xf>
    <xf numFmtId="3" fontId="72" fillId="0" borderId="0" xfId="0" applyNumberFormat="1" applyFont="1" applyAlignment="1">
      <alignment horizontal="left"/>
    </xf>
    <xf numFmtId="166" fontId="35" fillId="9" borderId="96" xfId="1" applyNumberFormat="1" applyFont="1" applyFill="1" applyBorder="1" applyAlignment="1">
      <alignment horizontal="center"/>
    </xf>
    <xf numFmtId="0" fontId="0" fillId="0" borderId="85" xfId="0" applyBorder="1"/>
    <xf numFmtId="0" fontId="35" fillId="0" borderId="0" xfId="0" applyFont="1" applyAlignment="1">
      <alignment horizontal="left"/>
    </xf>
    <xf numFmtId="0" fontId="35" fillId="8" borderId="24" xfId="0" applyFont="1" applyFill="1" applyBorder="1" applyAlignment="1">
      <alignment horizontal="center" vertical="center" wrapText="1"/>
    </xf>
    <xf numFmtId="0" fontId="0" fillId="0" borderId="2" xfId="0" applyBorder="1"/>
    <xf numFmtId="0" fontId="0" fillId="0" borderId="77" xfId="0" applyBorder="1"/>
    <xf numFmtId="0" fontId="35" fillId="9" borderId="96" xfId="0" applyFont="1" applyFill="1" applyBorder="1" applyAlignment="1">
      <alignment horizontal="center"/>
    </xf>
    <xf numFmtId="0" fontId="35" fillId="8" borderId="25" xfId="0" applyFont="1" applyFill="1" applyBorder="1" applyAlignment="1">
      <alignment horizontal="center" vertical="center" wrapText="1"/>
    </xf>
    <xf numFmtId="0" fontId="0" fillId="0" borderId="78" xfId="0" applyBorder="1"/>
    <xf numFmtId="0" fontId="24" fillId="0" borderId="13" xfId="0" applyFont="1" applyBorder="1" applyAlignment="1">
      <alignment horizontal="left"/>
    </xf>
    <xf numFmtId="0" fontId="42" fillId="0" borderId="15" xfId="0" applyFont="1" applyBorder="1" applyAlignment="1">
      <alignment horizontal="left"/>
    </xf>
    <xf numFmtId="0" fontId="23" fillId="8" borderId="25" xfId="0" applyFont="1" applyFill="1" applyBorder="1" applyAlignment="1">
      <alignment horizontal="center" wrapText="1"/>
    </xf>
    <xf numFmtId="0" fontId="23" fillId="8" borderId="24" xfId="0" applyFont="1" applyFill="1" applyBorder="1" applyAlignment="1">
      <alignment horizontal="center"/>
    </xf>
    <xf numFmtId="0" fontId="23" fillId="8" borderId="23" xfId="0" applyFont="1" applyFill="1" applyBorder="1" applyAlignment="1">
      <alignment horizontal="center"/>
    </xf>
    <xf numFmtId="0" fontId="23" fillId="8" borderId="58" xfId="0" applyFont="1" applyFill="1" applyBorder="1" applyAlignment="1">
      <alignment horizontal="center"/>
    </xf>
    <xf numFmtId="0" fontId="23" fillId="8" borderId="23" xfId="0" applyFont="1" applyFill="1" applyBorder="1" applyAlignment="1">
      <alignment horizontal="center" vertical="center"/>
    </xf>
    <xf numFmtId="0" fontId="24" fillId="0" borderId="38" xfId="0" applyFont="1" applyBorder="1" applyAlignment="1">
      <alignment horizontal="left"/>
    </xf>
    <xf numFmtId="0" fontId="0" fillId="0" borderId="0" xfId="0"/>
    <xf numFmtId="0" fontId="0" fillId="0" borderId="105" xfId="0" applyBorder="1"/>
    <xf numFmtId="0" fontId="24" fillId="0" borderId="0" xfId="0" applyFont="1" applyAlignment="1">
      <alignment horizontal="left"/>
    </xf>
    <xf numFmtId="0" fontId="23" fillId="8" borderId="96" xfId="0" applyFont="1" applyFill="1" applyBorder="1" applyAlignment="1">
      <alignment horizontal="center" vertical="center"/>
    </xf>
    <xf numFmtId="0" fontId="0" fillId="0" borderId="62" xfId="0" applyBorder="1"/>
    <xf numFmtId="0" fontId="23" fillId="9" borderId="15" xfId="0" applyFont="1" applyFill="1" applyBorder="1" applyAlignment="1">
      <alignment horizontal="center"/>
    </xf>
    <xf numFmtId="0" fontId="23" fillId="8" borderId="55" xfId="0" applyFont="1" applyFill="1" applyBorder="1" applyAlignment="1">
      <alignment horizontal="center"/>
    </xf>
    <xf numFmtId="0" fontId="13" fillId="9" borderId="1" xfId="0" applyFont="1" applyFill="1" applyBorder="1" applyAlignment="1">
      <alignment horizontal="center" wrapText="1"/>
    </xf>
    <xf numFmtId="0" fontId="3" fillId="9" borderId="1" xfId="0" applyFont="1" applyFill="1" applyBorder="1" applyAlignment="1">
      <alignment horizontal="center" wrapText="1"/>
    </xf>
    <xf numFmtId="0" fontId="78" fillId="0" borderId="0" xfId="0" applyFont="1" applyAlignment="1">
      <alignment horizontal="left" wrapText="1"/>
    </xf>
    <xf numFmtId="0" fontId="31" fillId="0" borderId="0" xfId="0" applyFont="1"/>
    <xf numFmtId="0" fontId="8" fillId="8" borderId="1" xfId="0" applyFont="1" applyFill="1" applyBorder="1" applyAlignment="1">
      <alignment horizontal="left" wrapText="1"/>
    </xf>
    <xf numFmtId="0" fontId="9" fillId="0" borderId="0" xfId="0" applyFont="1" applyAlignment="1">
      <alignment horizontal="left" wrapText="1"/>
    </xf>
    <xf numFmtId="0" fontId="26" fillId="0" borderId="0" xfId="0" applyFont="1"/>
    <xf numFmtId="0" fontId="11" fillId="8" borderId="1" xfId="0" applyFont="1" applyFill="1" applyBorder="1" applyAlignment="1">
      <alignment horizontal="left" wrapText="1"/>
    </xf>
    <xf numFmtId="0" fontId="8" fillId="0" borderId="1" xfId="0" applyFont="1" applyBorder="1" applyAlignment="1">
      <alignment horizontal="center" wrapText="1"/>
    </xf>
    <xf numFmtId="0" fontId="0" fillId="0" borderId="12" xfId="0" applyBorder="1" applyAlignment="1">
      <alignment horizontal="left"/>
    </xf>
    <xf numFmtId="0" fontId="23" fillId="0" borderId="1" xfId="0" applyFont="1" applyBorder="1" applyAlignment="1">
      <alignment horizontal="center"/>
    </xf>
    <xf numFmtId="0" fontId="24" fillId="5" borderId="1" xfId="0" applyFont="1" applyFill="1" applyBorder="1" applyAlignment="1">
      <alignment horizontal="left"/>
    </xf>
    <xf numFmtId="0" fontId="14" fillId="8" borderId="1" xfId="0" applyFont="1" applyFill="1" applyBorder="1" applyAlignment="1">
      <alignment horizontal="left"/>
    </xf>
    <xf numFmtId="0" fontId="13" fillId="9" borderId="4" xfId="0" applyFont="1" applyFill="1" applyBorder="1" applyAlignment="1">
      <alignment horizontal="center" wrapText="1"/>
    </xf>
    <xf numFmtId="0" fontId="38" fillId="9" borderId="4" xfId="0" applyFont="1" applyFill="1" applyBorder="1" applyAlignment="1">
      <alignment horizontal="center"/>
    </xf>
    <xf numFmtId="0" fontId="33" fillId="0" borderId="36" xfId="0" applyFont="1" applyBorder="1" applyAlignment="1">
      <alignment horizontal="right"/>
    </xf>
    <xf numFmtId="0" fontId="0" fillId="0" borderId="36" xfId="0" applyBorder="1"/>
    <xf numFmtId="0" fontId="32" fillId="8" borderId="9" xfId="0" applyFont="1" applyFill="1" applyBorder="1" applyAlignment="1">
      <alignment horizontal="left"/>
    </xf>
    <xf numFmtId="0" fontId="33" fillId="0" borderId="0" xfId="0" applyFont="1" applyAlignment="1">
      <alignment horizontal="left"/>
    </xf>
    <xf numFmtId="0" fontId="47" fillId="0" borderId="34" xfId="0" applyFont="1" applyBorder="1" applyAlignment="1">
      <alignment horizontal="left"/>
    </xf>
    <xf numFmtId="0" fontId="24" fillId="0" borderId="34" xfId="0" applyFont="1" applyBorder="1"/>
    <xf numFmtId="0" fontId="27" fillId="8" borderId="1" xfId="0" applyFont="1" applyFill="1" applyBorder="1" applyAlignment="1">
      <alignment horizontal="left"/>
    </xf>
    <xf numFmtId="0" fontId="32" fillId="8" borderId="1" xfId="0" applyFont="1" applyFill="1" applyBorder="1" applyAlignment="1">
      <alignment horizontal="left"/>
    </xf>
    <xf numFmtId="0" fontId="33" fillId="0" borderId="34" xfId="0" applyFont="1" applyBorder="1" applyAlignment="1">
      <alignment horizontal="left"/>
    </xf>
    <xf numFmtId="0" fontId="0" fillId="0" borderId="34" xfId="0" applyBorder="1"/>
    <xf numFmtId="0" fontId="24" fillId="0" borderId="0" xfId="0" applyFont="1"/>
    <xf numFmtId="0" fontId="33" fillId="0" borderId="0" xfId="0" applyFont="1"/>
    <xf numFmtId="0" fontId="33" fillId="0" borderId="0" xfId="0" applyFont="1" applyAlignment="1">
      <alignment vertical="center" wrapText="1"/>
    </xf>
    <xf numFmtId="0" fontId="39" fillId="0" borderId="1" xfId="0" applyFont="1" applyBorder="1" applyAlignment="1">
      <alignment horizontal="left" wrapText="1"/>
    </xf>
    <xf numFmtId="0" fontId="46" fillId="0" borderId="89" xfId="0" applyFont="1" applyBorder="1" applyAlignment="1">
      <alignment horizontal="left" wrapText="1"/>
    </xf>
    <xf numFmtId="0" fontId="23" fillId="14" borderId="1" xfId="0" applyFont="1" applyFill="1" applyBorder="1" applyAlignment="1">
      <alignment horizontal="center"/>
    </xf>
    <xf numFmtId="0" fontId="23" fillId="9" borderId="1" xfId="0" applyFont="1" applyFill="1" applyBorder="1" applyAlignment="1">
      <alignment horizontal="center"/>
    </xf>
    <xf numFmtId="0" fontId="23" fillId="8" borderId="1" xfId="0" applyFont="1" applyFill="1" applyBorder="1" applyAlignment="1">
      <alignment horizontal="left"/>
    </xf>
    <xf numFmtId="0" fontId="32" fillId="9" borderId="1" xfId="0" applyFont="1" applyFill="1" applyBorder="1" applyAlignment="1">
      <alignment horizontal="center"/>
    </xf>
    <xf numFmtId="0" fontId="33" fillId="0" borderId="12" xfId="0" applyFont="1" applyBorder="1" applyAlignment="1">
      <alignment horizontal="left"/>
    </xf>
    <xf numFmtId="0" fontId="27" fillId="9" borderId="1" xfId="0" applyFont="1" applyFill="1" applyBorder="1" applyAlignment="1">
      <alignment horizontal="center"/>
    </xf>
    <xf numFmtId="0" fontId="47" fillId="0" borderId="12" xfId="0" applyFont="1" applyBorder="1" applyAlignment="1">
      <alignment horizontal="left"/>
    </xf>
    <xf numFmtId="0" fontId="24" fillId="0" borderId="12" xfId="0" applyFont="1" applyBorder="1" applyAlignment="1">
      <alignment horizontal="left"/>
    </xf>
    <xf numFmtId="0" fontId="9" fillId="0" borderId="28" xfId="0" applyFont="1" applyBorder="1" applyAlignment="1">
      <alignment horizontal="left" wrapText="1"/>
    </xf>
    <xf numFmtId="0" fontId="0" fillId="0" borderId="5" xfId="0" applyBorder="1" applyAlignment="1">
      <alignment horizontal="left"/>
    </xf>
    <xf numFmtId="0" fontId="0" fillId="0" borderId="97" xfId="0" applyBorder="1"/>
    <xf numFmtId="0" fontId="0" fillId="0" borderId="3" xfId="0" applyBorder="1"/>
    <xf numFmtId="0" fontId="46" fillId="0" borderId="12" xfId="0" applyFont="1" applyBorder="1" applyAlignment="1">
      <alignment horizontal="left" wrapText="1"/>
    </xf>
    <xf numFmtId="0" fontId="39" fillId="8" borderId="1" xfId="0" applyFont="1" applyFill="1" applyBorder="1" applyAlignment="1">
      <alignment horizontal="left" wrapText="1"/>
    </xf>
    <xf numFmtId="0" fontId="5" fillId="13" borderId="1" xfId="0" applyFont="1" applyFill="1" applyBorder="1" applyAlignment="1">
      <alignment horizontal="center" wrapText="1"/>
    </xf>
    <xf numFmtId="0" fontId="9" fillId="0" borderId="12" xfId="0" applyFont="1" applyBorder="1" applyAlignment="1">
      <alignment horizontal="left" wrapText="1"/>
    </xf>
    <xf numFmtId="0" fontId="46" fillId="0" borderId="0" xfId="0" applyFont="1" applyAlignment="1">
      <alignment horizontal="left" wrapText="1"/>
    </xf>
    <xf numFmtId="0" fontId="5" fillId="15" borderId="1" xfId="0" applyFont="1" applyFill="1" applyBorder="1" applyAlignment="1">
      <alignment horizontal="center" wrapText="1"/>
    </xf>
    <xf numFmtId="169" fontId="26" fillId="0" borderId="1" xfId="1" applyNumberFormat="1" applyFont="1" applyBorder="1" applyAlignment="1">
      <alignment horizontal="center" vertical="center"/>
    </xf>
    <xf numFmtId="169" fontId="27" fillId="0" borderId="1" xfId="1" applyNumberFormat="1" applyFont="1" applyBorder="1" applyAlignment="1">
      <alignment horizontal="center"/>
    </xf>
    <xf numFmtId="170" fontId="32" fillId="0" borderId="1" xfId="6" applyNumberFormat="1" applyFont="1" applyBorder="1" applyAlignment="1">
      <alignment horizontal="left"/>
    </xf>
    <xf numFmtId="0" fontId="0" fillId="0" borderId="10" xfId="0" applyBorder="1"/>
    <xf numFmtId="2" fontId="48" fillId="0" borderId="12" xfId="6" applyNumberFormat="1" applyFont="1" applyBorder="1" applyAlignment="1">
      <alignment horizontal="left"/>
    </xf>
    <xf numFmtId="170" fontId="27" fillId="0" borderId="1" xfId="6" applyNumberFormat="1" applyFont="1" applyBorder="1" applyAlignment="1">
      <alignment horizontal="center"/>
    </xf>
    <xf numFmtId="2" fontId="26" fillId="0" borderId="1" xfId="6" applyNumberFormat="1" applyFont="1" applyBorder="1" applyAlignment="1">
      <alignment horizontal="center"/>
    </xf>
    <xf numFmtId="0" fontId="0" fillId="0" borderId="84" xfId="0" applyBorder="1"/>
    <xf numFmtId="0" fontId="0" fillId="0" borderId="11" xfId="0" applyBorder="1"/>
    <xf numFmtId="169" fontId="31" fillId="0" borderId="0" xfId="1" applyNumberFormat="1" applyFont="1"/>
    <xf numFmtId="2" fontId="31" fillId="0" borderId="0" xfId="6" applyNumberFormat="1" applyFont="1"/>
    <xf numFmtId="0" fontId="0" fillId="0" borderId="7" xfId="0" applyBorder="1"/>
    <xf numFmtId="0" fontId="0" fillId="0" borderId="74" xfId="0" applyBorder="1"/>
    <xf numFmtId="0" fontId="0" fillId="0" borderId="35" xfId="0" applyBorder="1"/>
    <xf numFmtId="0" fontId="26" fillId="0" borderId="1" xfId="0" applyFont="1" applyBorder="1" applyAlignment="1">
      <alignment horizontal="center" vertical="center" wrapText="1"/>
    </xf>
    <xf numFmtId="169" fontId="26" fillId="0" borderId="1" xfId="1" applyNumberFormat="1" applyFont="1" applyBorder="1" applyAlignment="1">
      <alignment horizontal="center" vertical="center" wrapText="1"/>
    </xf>
    <xf numFmtId="0" fontId="11" fillId="9" borderId="1" xfId="0" applyFont="1" applyFill="1" applyBorder="1" applyAlignment="1">
      <alignment horizontal="center" vertical="center" wrapText="1"/>
    </xf>
    <xf numFmtId="0" fontId="13" fillId="8" borderId="1" xfId="0" applyFont="1" applyFill="1" applyBorder="1" applyAlignment="1">
      <alignment horizontal="left" wrapText="1"/>
    </xf>
    <xf numFmtId="0" fontId="6" fillId="9" borderId="1" xfId="0" applyFont="1" applyFill="1" applyBorder="1" applyAlignment="1">
      <alignment horizontal="left" wrapText="1"/>
    </xf>
    <xf numFmtId="0" fontId="9" fillId="2" borderId="0" xfId="0" applyFont="1" applyFill="1" applyAlignment="1">
      <alignment horizontal="left" wrapText="1"/>
    </xf>
    <xf numFmtId="167" fontId="21" fillId="0" borderId="0" xfId="1" applyNumberFormat="1"/>
    <xf numFmtId="0" fontId="32" fillId="8" borderId="1" xfId="0" applyFont="1" applyFill="1" applyBorder="1" applyAlignment="1">
      <alignment horizontal="left" wrapText="1"/>
    </xf>
    <xf numFmtId="0" fontId="0" fillId="0" borderId="1" xfId="0" applyBorder="1" applyAlignment="1">
      <alignment horizontal="center" wrapText="1"/>
    </xf>
    <xf numFmtId="0" fontId="23" fillId="0" borderId="26" xfId="0" applyFont="1" applyBorder="1" applyAlignment="1">
      <alignment horizontal="left"/>
    </xf>
    <xf numFmtId="0" fontId="3" fillId="9" borderId="60" xfId="0" applyFont="1" applyFill="1" applyBorder="1" applyAlignment="1">
      <alignment horizontal="center" wrapText="1"/>
    </xf>
    <xf numFmtId="0" fontId="0" fillId="0" borderId="87" xfId="0" applyBorder="1"/>
    <xf numFmtId="0" fontId="23" fillId="8" borderId="23" xfId="0" applyFont="1" applyFill="1" applyBorder="1" applyAlignment="1">
      <alignment horizontal="left" wrapText="1"/>
    </xf>
    <xf numFmtId="0" fontId="23" fillId="0" borderId="1" xfId="0" applyFont="1" applyBorder="1" applyAlignment="1">
      <alignment horizontal="left"/>
    </xf>
    <xf numFmtId="0" fontId="23" fillId="8" borderId="1" xfId="0" applyFont="1" applyFill="1" applyBorder="1" applyAlignment="1">
      <alignment horizontal="left" wrapText="1"/>
    </xf>
    <xf numFmtId="0" fontId="39" fillId="8" borderId="23" xfId="0" applyFont="1" applyFill="1" applyBorder="1" applyAlignment="1">
      <alignment horizontal="left" wrapText="1"/>
    </xf>
    <xf numFmtId="0" fontId="39" fillId="0" borderId="19" xfId="0" applyFont="1" applyBorder="1" applyAlignment="1">
      <alignment horizontal="center" wrapText="1"/>
    </xf>
    <xf numFmtId="0" fontId="38" fillId="9" borderId="60" xfId="0" applyFont="1" applyFill="1" applyBorder="1" applyAlignment="1">
      <alignment horizontal="center" wrapText="1"/>
    </xf>
    <xf numFmtId="0" fontId="0" fillId="0" borderId="13" xfId="0" applyBorder="1"/>
    <xf numFmtId="0" fontId="62" fillId="0" borderId="12" xfId="0" applyFont="1" applyBorder="1" applyAlignment="1">
      <alignment horizontal="left" wrapText="1"/>
    </xf>
    <xf numFmtId="0" fontId="62" fillId="0" borderId="34" xfId="0" applyFont="1" applyBorder="1" applyAlignment="1">
      <alignment horizontal="left" vertical="center"/>
    </xf>
    <xf numFmtId="0" fontId="67" fillId="0" borderId="34" xfId="0" applyFont="1" applyBorder="1" applyAlignment="1">
      <alignment horizontal="left" vertical="center"/>
    </xf>
    <xf numFmtId="0" fontId="11" fillId="8" borderId="1" xfId="0" applyFont="1" applyFill="1" applyBorder="1" applyAlignment="1">
      <alignment horizontal="left" vertical="center" wrapText="1"/>
    </xf>
    <xf numFmtId="0" fontId="67" fillId="0" borderId="1" xfId="0" applyFont="1" applyBorder="1" applyAlignment="1">
      <alignment horizontal="left" vertical="center"/>
    </xf>
    <xf numFmtId="0" fontId="67" fillId="0" borderId="0" xfId="0" applyFont="1" applyAlignment="1">
      <alignment horizontal="left" vertical="center"/>
    </xf>
    <xf numFmtId="0" fontId="2" fillId="0" borderId="0" xfId="0" applyFont="1" applyAlignment="1">
      <alignment horizontal="center" vertical="center"/>
    </xf>
    <xf numFmtId="0" fontId="2" fillId="0" borderId="0" xfId="0" applyFont="1" applyAlignment="1">
      <alignment horizontal="center" vertical="center" wrapText="1"/>
    </xf>
    <xf numFmtId="0" fontId="26" fillId="0" borderId="0" xfId="0" applyFont="1" applyAlignment="1">
      <alignment horizontal="center" vertical="center" wrapText="1"/>
    </xf>
    <xf numFmtId="0" fontId="47" fillId="0" borderId="34" xfId="0" applyFont="1" applyBorder="1" applyAlignment="1">
      <alignment horizontal="left" vertical="center"/>
    </xf>
    <xf numFmtId="0" fontId="39" fillId="8" borderId="1" xfId="0" applyFont="1" applyFill="1" applyBorder="1" applyAlignment="1">
      <alignment horizontal="left" vertical="center" wrapText="1"/>
    </xf>
    <xf numFmtId="0" fontId="33" fillId="0" borderId="34" xfId="0" applyFont="1" applyBorder="1" applyAlignment="1">
      <alignment horizontal="left" vertical="center"/>
    </xf>
    <xf numFmtId="0" fontId="50" fillId="0" borderId="12" xfId="0" applyFont="1" applyBorder="1" applyAlignment="1">
      <alignment horizontal="left"/>
    </xf>
    <xf numFmtId="0" fontId="48" fillId="5" borderId="0" xfId="0" applyFont="1" applyFill="1" applyAlignment="1">
      <alignment horizontal="left"/>
    </xf>
    <xf numFmtId="0" fontId="49" fillId="8" borderId="1" xfId="0" applyFont="1" applyFill="1" applyBorder="1" applyAlignment="1">
      <alignment horizontal="left"/>
    </xf>
    <xf numFmtId="0" fontId="48" fillId="0" borderId="12" xfId="0" applyFont="1" applyBorder="1" applyAlignment="1">
      <alignment horizontal="left"/>
    </xf>
    <xf numFmtId="0" fontId="38" fillId="0" borderId="1" xfId="5" applyFont="1" applyBorder="1" applyAlignment="1">
      <alignment horizontal="left"/>
    </xf>
    <xf numFmtId="0" fontId="26" fillId="0" borderId="1" xfId="0" applyFont="1" applyBorder="1" applyAlignment="1">
      <alignment horizontal="center" wrapText="1"/>
    </xf>
    <xf numFmtId="0" fontId="54" fillId="0" borderId="12" xfId="0" applyFont="1" applyBorder="1" applyAlignment="1">
      <alignment horizontal="right" wrapText="1"/>
    </xf>
    <xf numFmtId="0" fontId="54" fillId="0" borderId="34" xfId="0" applyFont="1" applyBorder="1" applyAlignment="1">
      <alignment horizontal="left"/>
    </xf>
    <xf numFmtId="0" fontId="54" fillId="0" borderId="34" xfId="0" applyFont="1" applyBorder="1" applyAlignment="1">
      <alignment horizontal="left" vertical="center"/>
    </xf>
    <xf numFmtId="0" fontId="54" fillId="0" borderId="12" xfId="0" applyFont="1" applyBorder="1" applyAlignment="1">
      <alignment horizontal="right" vertical="center" wrapText="1"/>
    </xf>
    <xf numFmtId="0" fontId="51" fillId="0" borderId="34" xfId="0" applyFont="1" applyBorder="1" applyAlignment="1">
      <alignment horizontal="left" vertical="center"/>
    </xf>
  </cellXfs>
  <cellStyles count="12">
    <cellStyle name="Comma" xfId="1" builtinId="3"/>
    <cellStyle name="Comma [0]" xfId="8" builtinId="6"/>
    <cellStyle name="Comma 2" xfId="9" xr:uid="{00000000-0005-0000-0000-000009000000}"/>
    <cellStyle name="Comma 2 2 2" xfId="2" xr:uid="{00000000-0005-0000-0000-000002000000}"/>
    <cellStyle name="Comma 3" xfId="10" xr:uid="{9E87A014-63D3-4C80-950B-0CD65FA7E780}"/>
    <cellStyle name="Comma 4" xfId="7" xr:uid="{00000000-0005-0000-0000-000007000000}"/>
    <cellStyle name="Hyperlink" xfId="3" builtinId="8"/>
    <cellStyle name="Normal" xfId="0" builtinId="0"/>
    <cellStyle name="Normal 2" xfId="4" xr:uid="{00000000-0005-0000-0000-000004000000}"/>
    <cellStyle name="Normal 2 2" xfId="5" xr:uid="{00000000-0005-0000-0000-000005000000}"/>
    <cellStyle name="Percent" xfId="6" builtinId="5"/>
    <cellStyle name="Percent 2" xfId="11" xr:uid="{BD20702C-D23E-40C4-9C6F-4DE8A43573C5}"/>
  </cellStyles>
  <dxfs count="0"/>
  <tableStyles count="0" defaultTableStyle="TableStyleMedium2" defaultPivotStyle="PivotStyleLight16"/>
  <colors>
    <mruColors>
      <color rgb="FFCC99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styles" Target="styles.xml"/><Relationship Id="rId16" Type="http://schemas.openxmlformats.org/officeDocument/2006/relationships/worksheet" Target="worksheets/sheet16.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5" Type="http://schemas.openxmlformats.org/officeDocument/2006/relationships/worksheet" Target="worksheets/sheet5.xml"/><Relationship Id="rId90" Type="http://schemas.openxmlformats.org/officeDocument/2006/relationships/sharedStrings" Target="sharedStrings.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worksheet" Target="worksheets/sheet77.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80" Type="http://schemas.openxmlformats.org/officeDocument/2006/relationships/worksheet" Target="worksheets/sheet80.xml"/><Relationship Id="rId85" Type="http://schemas.openxmlformats.org/officeDocument/2006/relationships/worksheet" Target="worksheets/sheet85.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worksheet" Target="worksheets/sheet83.xml"/><Relationship Id="rId88" Type="http://schemas.openxmlformats.org/officeDocument/2006/relationships/theme" Target="theme/theme1.xml"/><Relationship Id="rId91"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0.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0.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0.png"/></Relationships>
</file>

<file path=xl/drawings/_rels/drawing13.xml.rels><?xml version="1.0" encoding="UTF-8" standalone="yes"?>
<Relationships xmlns="http://schemas.openxmlformats.org/package/2006/relationships"><Relationship Id="rId1" Type="http://schemas.openxmlformats.org/officeDocument/2006/relationships/image" Target="../media/image10.png"/></Relationships>
</file>

<file path=xl/drawings/_rels/drawing14.xml.rels><?xml version="1.0" encoding="UTF-8" standalone="yes"?>
<Relationships xmlns="http://schemas.openxmlformats.org/package/2006/relationships"><Relationship Id="rId1" Type="http://schemas.openxmlformats.org/officeDocument/2006/relationships/image" Target="../media/image10.png"/></Relationships>
</file>

<file path=xl/drawings/_rels/drawing15.xml.rels><?xml version="1.0" encoding="UTF-8" standalone="yes"?>
<Relationships xmlns="http://schemas.openxmlformats.org/package/2006/relationships"><Relationship Id="rId1" Type="http://schemas.openxmlformats.org/officeDocument/2006/relationships/image" Target="../media/image10.png"/></Relationships>
</file>

<file path=xl/drawings/_rels/drawing16.xml.rels><?xml version="1.0" encoding="UTF-8" standalone="yes"?>
<Relationships xmlns="http://schemas.openxmlformats.org/package/2006/relationships"><Relationship Id="rId1" Type="http://schemas.openxmlformats.org/officeDocument/2006/relationships/image" Target="../media/image10.png"/></Relationships>
</file>

<file path=xl/drawings/_rels/drawing17.xml.rels><?xml version="1.0" encoding="UTF-8" standalone="yes"?>
<Relationships xmlns="http://schemas.openxmlformats.org/package/2006/relationships"><Relationship Id="rId1" Type="http://schemas.openxmlformats.org/officeDocument/2006/relationships/image" Target="../media/image10.png"/></Relationships>
</file>

<file path=xl/drawings/_rels/drawing18.xml.rels><?xml version="1.0" encoding="UTF-8" standalone="yes"?>
<Relationships xmlns="http://schemas.openxmlformats.org/package/2006/relationships"><Relationship Id="rId1" Type="http://schemas.openxmlformats.org/officeDocument/2006/relationships/image" Target="../media/image10.png"/></Relationships>
</file>

<file path=xl/drawings/_rels/drawing19.xml.rels><?xml version="1.0" encoding="UTF-8" standalone="yes"?>
<Relationships xmlns="http://schemas.openxmlformats.org/package/2006/relationships"><Relationship Id="rId1" Type="http://schemas.openxmlformats.org/officeDocument/2006/relationships/image" Target="../media/image10.png"/></Relationships>
</file>

<file path=xl/drawings/_rels/drawing2.xml.rels><?xml version="1.0" encoding="UTF-8" standalone="yes"?>
<Relationships xmlns="http://schemas.openxmlformats.org/package/2006/relationships"><Relationship Id="rId3" Type="http://schemas.openxmlformats.org/officeDocument/2006/relationships/image" Target="../media/image6.png"/><Relationship Id="rId2" Type="http://schemas.openxmlformats.org/officeDocument/2006/relationships/image" Target="../media/image5.png"/><Relationship Id="rId1" Type="http://schemas.openxmlformats.org/officeDocument/2006/relationships/image" Target="../media/image4.png"/></Relationships>
</file>

<file path=xl/drawings/_rels/drawing20.xml.rels><?xml version="1.0" encoding="UTF-8" standalone="yes"?>
<Relationships xmlns="http://schemas.openxmlformats.org/package/2006/relationships"><Relationship Id="rId1" Type="http://schemas.openxmlformats.org/officeDocument/2006/relationships/image" Target="../media/image10.png"/></Relationships>
</file>

<file path=xl/drawings/_rels/drawing21.xml.rels><?xml version="1.0" encoding="UTF-8" standalone="yes"?>
<Relationships xmlns="http://schemas.openxmlformats.org/package/2006/relationships"><Relationship Id="rId1" Type="http://schemas.openxmlformats.org/officeDocument/2006/relationships/image" Target="../media/image11.png"/></Relationships>
</file>

<file path=xl/drawings/_rels/drawing22.xml.rels><?xml version="1.0" encoding="UTF-8" standalone="yes"?>
<Relationships xmlns="http://schemas.openxmlformats.org/package/2006/relationships"><Relationship Id="rId1" Type="http://schemas.openxmlformats.org/officeDocument/2006/relationships/image" Target="../media/image11.png"/></Relationships>
</file>

<file path=xl/drawings/_rels/drawing23.xml.rels><?xml version="1.0" encoding="UTF-8" standalone="yes"?>
<Relationships xmlns="http://schemas.openxmlformats.org/package/2006/relationships"><Relationship Id="rId1" Type="http://schemas.openxmlformats.org/officeDocument/2006/relationships/image" Target="../media/image11.png"/></Relationships>
</file>

<file path=xl/drawings/_rels/drawing24.xml.rels><?xml version="1.0" encoding="UTF-8" standalone="yes"?>
<Relationships xmlns="http://schemas.openxmlformats.org/package/2006/relationships"><Relationship Id="rId1" Type="http://schemas.openxmlformats.org/officeDocument/2006/relationships/image" Target="../media/image11.png"/></Relationships>
</file>

<file path=xl/drawings/_rels/drawing25.xml.rels><?xml version="1.0" encoding="UTF-8" standalone="yes"?>
<Relationships xmlns="http://schemas.openxmlformats.org/package/2006/relationships"><Relationship Id="rId1" Type="http://schemas.openxmlformats.org/officeDocument/2006/relationships/image" Target="../media/image11.png"/></Relationships>
</file>

<file path=xl/drawings/_rels/drawing26.xml.rels><?xml version="1.0" encoding="UTF-8" standalone="yes"?>
<Relationships xmlns="http://schemas.openxmlformats.org/package/2006/relationships"><Relationship Id="rId1" Type="http://schemas.openxmlformats.org/officeDocument/2006/relationships/image" Target="../media/image11.png"/></Relationships>
</file>

<file path=xl/drawings/_rels/drawing27.xml.rels><?xml version="1.0" encoding="UTF-8" standalone="yes"?>
<Relationships xmlns="http://schemas.openxmlformats.org/package/2006/relationships"><Relationship Id="rId1" Type="http://schemas.openxmlformats.org/officeDocument/2006/relationships/image" Target="../media/image11.png"/></Relationships>
</file>

<file path=xl/drawings/_rels/drawing28.xml.rels><?xml version="1.0" encoding="UTF-8" standalone="yes"?>
<Relationships xmlns="http://schemas.openxmlformats.org/package/2006/relationships"><Relationship Id="rId1" Type="http://schemas.openxmlformats.org/officeDocument/2006/relationships/image" Target="../media/image11.png"/></Relationships>
</file>

<file path=xl/drawings/_rels/drawing29.xml.rels><?xml version="1.0" encoding="UTF-8" standalone="yes"?>
<Relationships xmlns="http://schemas.openxmlformats.org/package/2006/relationships"><Relationship Id="rId1" Type="http://schemas.openxmlformats.org/officeDocument/2006/relationships/image" Target="../media/image11.png"/></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0.xml.rels><?xml version="1.0" encoding="UTF-8" standalone="yes"?>
<Relationships xmlns="http://schemas.openxmlformats.org/package/2006/relationships"><Relationship Id="rId1" Type="http://schemas.openxmlformats.org/officeDocument/2006/relationships/image" Target="../media/image11.png"/></Relationships>
</file>

<file path=xl/drawings/_rels/drawing31.xml.rels><?xml version="1.0" encoding="UTF-8" standalone="yes"?>
<Relationships xmlns="http://schemas.openxmlformats.org/package/2006/relationships"><Relationship Id="rId1" Type="http://schemas.openxmlformats.org/officeDocument/2006/relationships/image" Target="../media/image11.png"/></Relationships>
</file>

<file path=xl/drawings/_rels/drawing32.xml.rels><?xml version="1.0" encoding="UTF-8" standalone="yes"?>
<Relationships xmlns="http://schemas.openxmlformats.org/package/2006/relationships"><Relationship Id="rId1" Type="http://schemas.openxmlformats.org/officeDocument/2006/relationships/image" Target="../media/image12.png"/></Relationships>
</file>

<file path=xl/drawings/_rels/drawing33.xml.rels><?xml version="1.0" encoding="UTF-8" standalone="yes"?>
<Relationships xmlns="http://schemas.openxmlformats.org/package/2006/relationships"><Relationship Id="rId1" Type="http://schemas.openxmlformats.org/officeDocument/2006/relationships/image" Target="../media/image12.png"/></Relationships>
</file>

<file path=xl/drawings/_rels/drawing34.xml.rels><?xml version="1.0" encoding="UTF-8" standalone="yes"?>
<Relationships xmlns="http://schemas.openxmlformats.org/package/2006/relationships"><Relationship Id="rId1" Type="http://schemas.openxmlformats.org/officeDocument/2006/relationships/image" Target="../media/image12.png"/></Relationships>
</file>

<file path=xl/drawings/_rels/drawing35.xml.rels><?xml version="1.0" encoding="UTF-8" standalone="yes"?>
<Relationships xmlns="http://schemas.openxmlformats.org/package/2006/relationships"><Relationship Id="rId1" Type="http://schemas.openxmlformats.org/officeDocument/2006/relationships/image" Target="../media/image12.png"/></Relationships>
</file>

<file path=xl/drawings/_rels/drawing36.xml.rels><?xml version="1.0" encoding="UTF-8" standalone="yes"?>
<Relationships xmlns="http://schemas.openxmlformats.org/package/2006/relationships"><Relationship Id="rId1" Type="http://schemas.openxmlformats.org/officeDocument/2006/relationships/image" Target="../media/image12.png"/></Relationships>
</file>

<file path=xl/drawings/_rels/drawing37.xml.rels><?xml version="1.0" encoding="UTF-8" standalone="yes"?>
<Relationships xmlns="http://schemas.openxmlformats.org/package/2006/relationships"><Relationship Id="rId1" Type="http://schemas.openxmlformats.org/officeDocument/2006/relationships/image" Target="../media/image12.png"/></Relationships>
</file>

<file path=xl/drawings/_rels/drawing38.xml.rels><?xml version="1.0" encoding="UTF-8" standalone="yes"?>
<Relationships xmlns="http://schemas.openxmlformats.org/package/2006/relationships"><Relationship Id="rId1" Type="http://schemas.openxmlformats.org/officeDocument/2006/relationships/image" Target="../media/image12.png"/></Relationships>
</file>

<file path=xl/drawings/_rels/drawing39.xml.rels><?xml version="1.0" encoding="UTF-8" standalone="yes"?>
<Relationships xmlns="http://schemas.openxmlformats.org/package/2006/relationships"><Relationship Id="rId1" Type="http://schemas.openxmlformats.org/officeDocument/2006/relationships/image" Target="../media/image12.png"/></Relationships>
</file>

<file path=xl/drawings/_rels/drawing4.xml.rels><?xml version="1.0" encoding="UTF-8" standalone="yes"?>
<Relationships xmlns="http://schemas.openxmlformats.org/package/2006/relationships"><Relationship Id="rId2" Type="http://schemas.openxmlformats.org/officeDocument/2006/relationships/image" Target="../media/image7.png"/><Relationship Id="rId1" Type="http://schemas.openxmlformats.org/officeDocument/2006/relationships/image" Target="../media/image6.png"/></Relationships>
</file>

<file path=xl/drawings/_rels/drawing40.xml.rels><?xml version="1.0" encoding="UTF-8" standalone="yes"?>
<Relationships xmlns="http://schemas.openxmlformats.org/package/2006/relationships"><Relationship Id="rId1" Type="http://schemas.openxmlformats.org/officeDocument/2006/relationships/image" Target="../media/image12.png"/></Relationships>
</file>

<file path=xl/drawings/_rels/drawing41.xml.rels><?xml version="1.0" encoding="UTF-8" standalone="yes"?>
<Relationships xmlns="http://schemas.openxmlformats.org/package/2006/relationships"><Relationship Id="rId1" Type="http://schemas.openxmlformats.org/officeDocument/2006/relationships/image" Target="../media/image12.png"/></Relationships>
</file>

<file path=xl/drawings/_rels/drawing42.xml.rels><?xml version="1.0" encoding="UTF-8" standalone="yes"?>
<Relationships xmlns="http://schemas.openxmlformats.org/package/2006/relationships"><Relationship Id="rId1" Type="http://schemas.openxmlformats.org/officeDocument/2006/relationships/image" Target="../media/image12.png"/></Relationships>
</file>

<file path=xl/drawings/_rels/drawing43.xml.rels><?xml version="1.0" encoding="UTF-8" standalone="yes"?>
<Relationships xmlns="http://schemas.openxmlformats.org/package/2006/relationships"><Relationship Id="rId1" Type="http://schemas.openxmlformats.org/officeDocument/2006/relationships/image" Target="../media/image12.png"/></Relationships>
</file>

<file path=xl/drawings/_rels/drawing44.xml.rels><?xml version="1.0" encoding="UTF-8" standalone="yes"?>
<Relationships xmlns="http://schemas.openxmlformats.org/package/2006/relationships"><Relationship Id="rId1" Type="http://schemas.openxmlformats.org/officeDocument/2006/relationships/image" Target="../media/image12.png"/></Relationships>
</file>

<file path=xl/drawings/_rels/drawing45.xml.rels><?xml version="1.0" encoding="UTF-8" standalone="yes"?>
<Relationships xmlns="http://schemas.openxmlformats.org/package/2006/relationships"><Relationship Id="rId1" Type="http://schemas.openxmlformats.org/officeDocument/2006/relationships/image" Target="../media/image12.png"/></Relationships>
</file>

<file path=xl/drawings/_rels/drawing46.xml.rels><?xml version="1.0" encoding="UTF-8" standalone="yes"?>
<Relationships xmlns="http://schemas.openxmlformats.org/package/2006/relationships"><Relationship Id="rId1" Type="http://schemas.openxmlformats.org/officeDocument/2006/relationships/image" Target="../media/image13.png"/></Relationships>
</file>

<file path=xl/drawings/_rels/drawing47.xml.rels><?xml version="1.0" encoding="UTF-8" standalone="yes"?>
<Relationships xmlns="http://schemas.openxmlformats.org/package/2006/relationships"><Relationship Id="rId1" Type="http://schemas.openxmlformats.org/officeDocument/2006/relationships/image" Target="../media/image13.png"/></Relationships>
</file>

<file path=xl/drawings/_rels/drawing48.xml.rels><?xml version="1.0" encoding="UTF-8" standalone="yes"?>
<Relationships xmlns="http://schemas.openxmlformats.org/package/2006/relationships"><Relationship Id="rId1" Type="http://schemas.openxmlformats.org/officeDocument/2006/relationships/image" Target="../media/image13.png"/></Relationships>
</file>

<file path=xl/drawings/_rels/drawing49.xml.rels><?xml version="1.0" encoding="UTF-8" standalone="yes"?>
<Relationships xmlns="http://schemas.openxmlformats.org/package/2006/relationships"><Relationship Id="rId1" Type="http://schemas.openxmlformats.org/officeDocument/2006/relationships/image" Target="../media/image13.png"/></Relationships>
</file>

<file path=xl/drawings/_rels/drawing5.xml.rels><?xml version="1.0" encoding="UTF-8" standalone="yes"?>
<Relationships xmlns="http://schemas.openxmlformats.org/package/2006/relationships"><Relationship Id="rId2" Type="http://schemas.openxmlformats.org/officeDocument/2006/relationships/image" Target="../media/image9.png"/><Relationship Id="rId1" Type="http://schemas.openxmlformats.org/officeDocument/2006/relationships/image" Target="../media/image8.png"/></Relationships>
</file>

<file path=xl/drawings/_rels/drawing50.xml.rels><?xml version="1.0" encoding="UTF-8" standalone="yes"?>
<Relationships xmlns="http://schemas.openxmlformats.org/package/2006/relationships"><Relationship Id="rId1" Type="http://schemas.openxmlformats.org/officeDocument/2006/relationships/image" Target="../media/image13.png"/></Relationships>
</file>

<file path=xl/drawings/_rels/drawing51.xml.rels><?xml version="1.0" encoding="UTF-8" standalone="yes"?>
<Relationships xmlns="http://schemas.openxmlformats.org/package/2006/relationships"><Relationship Id="rId1" Type="http://schemas.openxmlformats.org/officeDocument/2006/relationships/image" Target="../media/image13.png"/></Relationships>
</file>

<file path=xl/drawings/_rels/drawing52.xml.rels><?xml version="1.0" encoding="UTF-8" standalone="yes"?>
<Relationships xmlns="http://schemas.openxmlformats.org/package/2006/relationships"><Relationship Id="rId1" Type="http://schemas.openxmlformats.org/officeDocument/2006/relationships/image" Target="../media/image13.png"/></Relationships>
</file>

<file path=xl/drawings/_rels/drawing53.xml.rels><?xml version="1.0" encoding="UTF-8" standalone="yes"?>
<Relationships xmlns="http://schemas.openxmlformats.org/package/2006/relationships"><Relationship Id="rId1" Type="http://schemas.openxmlformats.org/officeDocument/2006/relationships/image" Target="../media/image13.png"/></Relationships>
</file>

<file path=xl/drawings/_rels/drawing54.xml.rels><?xml version="1.0" encoding="UTF-8" standalone="yes"?>
<Relationships xmlns="http://schemas.openxmlformats.org/package/2006/relationships"><Relationship Id="rId1" Type="http://schemas.openxmlformats.org/officeDocument/2006/relationships/image" Target="../media/image13.png"/></Relationships>
</file>

<file path=xl/drawings/_rels/drawing55.xml.rels><?xml version="1.0" encoding="UTF-8" standalone="yes"?>
<Relationships xmlns="http://schemas.openxmlformats.org/package/2006/relationships"><Relationship Id="rId1" Type="http://schemas.openxmlformats.org/officeDocument/2006/relationships/image" Target="../media/image13.png"/></Relationships>
</file>

<file path=xl/drawings/_rels/drawing56.xml.rels><?xml version="1.0" encoding="UTF-8" standalone="yes"?>
<Relationships xmlns="http://schemas.openxmlformats.org/package/2006/relationships"><Relationship Id="rId1" Type="http://schemas.openxmlformats.org/officeDocument/2006/relationships/image" Target="../media/image13.png"/></Relationships>
</file>

<file path=xl/drawings/_rels/drawing57.xml.rels><?xml version="1.0" encoding="UTF-8" standalone="yes"?>
<Relationships xmlns="http://schemas.openxmlformats.org/package/2006/relationships"><Relationship Id="rId1" Type="http://schemas.openxmlformats.org/officeDocument/2006/relationships/image" Target="../media/image13.png"/></Relationships>
</file>

<file path=xl/drawings/_rels/drawing58.xml.rels><?xml version="1.0" encoding="UTF-8" standalone="yes"?>
<Relationships xmlns="http://schemas.openxmlformats.org/package/2006/relationships"><Relationship Id="rId1" Type="http://schemas.openxmlformats.org/officeDocument/2006/relationships/image" Target="../media/image13.png"/></Relationships>
</file>

<file path=xl/drawings/_rels/drawing59.xml.rels><?xml version="1.0" encoding="UTF-8" standalone="yes"?>
<Relationships xmlns="http://schemas.openxmlformats.org/package/2006/relationships"><Relationship Id="rId1" Type="http://schemas.openxmlformats.org/officeDocument/2006/relationships/image" Target="../media/image13.png"/></Relationships>
</file>

<file path=xl/drawings/_rels/drawing6.xml.rels><?xml version="1.0" encoding="UTF-8" standalone="yes"?>
<Relationships xmlns="http://schemas.openxmlformats.org/package/2006/relationships"><Relationship Id="rId2" Type="http://schemas.openxmlformats.org/officeDocument/2006/relationships/image" Target="../media/image7.png"/><Relationship Id="rId1" Type="http://schemas.openxmlformats.org/officeDocument/2006/relationships/image" Target="../media/image6.png"/></Relationships>
</file>

<file path=xl/drawings/_rels/drawing60.xml.rels><?xml version="1.0" encoding="UTF-8" standalone="yes"?>
<Relationships xmlns="http://schemas.openxmlformats.org/package/2006/relationships"><Relationship Id="rId1" Type="http://schemas.openxmlformats.org/officeDocument/2006/relationships/image" Target="../media/image13.png"/></Relationships>
</file>

<file path=xl/drawings/_rels/drawing61.xml.rels><?xml version="1.0" encoding="UTF-8" standalone="yes"?>
<Relationships xmlns="http://schemas.openxmlformats.org/package/2006/relationships"><Relationship Id="rId1" Type="http://schemas.openxmlformats.org/officeDocument/2006/relationships/image" Target="../media/image14.png"/></Relationships>
</file>

<file path=xl/drawings/_rels/drawing62.xml.rels><?xml version="1.0" encoding="UTF-8" standalone="yes"?>
<Relationships xmlns="http://schemas.openxmlformats.org/package/2006/relationships"><Relationship Id="rId1" Type="http://schemas.openxmlformats.org/officeDocument/2006/relationships/image" Target="../media/image14.png"/></Relationships>
</file>

<file path=xl/drawings/_rels/drawing63.xml.rels><?xml version="1.0" encoding="UTF-8" standalone="yes"?>
<Relationships xmlns="http://schemas.openxmlformats.org/package/2006/relationships"><Relationship Id="rId1" Type="http://schemas.openxmlformats.org/officeDocument/2006/relationships/image" Target="../media/image14.png"/></Relationships>
</file>

<file path=xl/drawings/_rels/drawing64.xml.rels><?xml version="1.0" encoding="UTF-8" standalone="yes"?>
<Relationships xmlns="http://schemas.openxmlformats.org/package/2006/relationships"><Relationship Id="rId1" Type="http://schemas.openxmlformats.org/officeDocument/2006/relationships/image" Target="../media/image14.png"/></Relationships>
</file>

<file path=xl/drawings/_rels/drawing65.xml.rels><?xml version="1.0" encoding="UTF-8" standalone="yes"?>
<Relationships xmlns="http://schemas.openxmlformats.org/package/2006/relationships"><Relationship Id="rId1" Type="http://schemas.openxmlformats.org/officeDocument/2006/relationships/image" Target="../media/image14.png"/></Relationships>
</file>

<file path=xl/drawings/_rels/drawing66.xml.rels><?xml version="1.0" encoding="UTF-8" standalone="yes"?>
<Relationships xmlns="http://schemas.openxmlformats.org/package/2006/relationships"><Relationship Id="rId1" Type="http://schemas.openxmlformats.org/officeDocument/2006/relationships/image" Target="../media/image14.png"/></Relationships>
</file>

<file path=xl/drawings/_rels/drawing67.xml.rels><?xml version="1.0" encoding="UTF-8" standalone="yes"?>
<Relationships xmlns="http://schemas.openxmlformats.org/package/2006/relationships"><Relationship Id="rId1" Type="http://schemas.openxmlformats.org/officeDocument/2006/relationships/image" Target="../media/image14.png"/></Relationships>
</file>

<file path=xl/drawings/_rels/drawing68.xml.rels><?xml version="1.0" encoding="UTF-8" standalone="yes"?>
<Relationships xmlns="http://schemas.openxmlformats.org/package/2006/relationships"><Relationship Id="rId1" Type="http://schemas.openxmlformats.org/officeDocument/2006/relationships/image" Target="../media/image14.png"/></Relationships>
</file>

<file path=xl/drawings/_rels/drawing69.xml.rels><?xml version="1.0" encoding="UTF-8" standalone="yes"?>
<Relationships xmlns="http://schemas.openxmlformats.org/package/2006/relationships"><Relationship Id="rId1" Type="http://schemas.openxmlformats.org/officeDocument/2006/relationships/image" Target="../media/image13.png"/></Relationships>
</file>

<file path=xl/drawings/_rels/drawing7.xml.rels><?xml version="1.0" encoding="UTF-8" standalone="yes"?>
<Relationships xmlns="http://schemas.openxmlformats.org/package/2006/relationships"><Relationship Id="rId2" Type="http://schemas.openxmlformats.org/officeDocument/2006/relationships/image" Target="../media/image9.png"/><Relationship Id="rId1" Type="http://schemas.openxmlformats.org/officeDocument/2006/relationships/image" Target="../media/image6.png"/></Relationships>
</file>

<file path=xl/drawings/_rels/drawing70.xml.rels><?xml version="1.0" encoding="UTF-8" standalone="yes"?>
<Relationships xmlns="http://schemas.openxmlformats.org/package/2006/relationships"><Relationship Id="rId1" Type="http://schemas.openxmlformats.org/officeDocument/2006/relationships/image" Target="../media/image13.png"/></Relationships>
</file>

<file path=xl/drawings/_rels/drawing71.xml.rels><?xml version="1.0" encoding="UTF-8" standalone="yes"?>
<Relationships xmlns="http://schemas.openxmlformats.org/package/2006/relationships"><Relationship Id="rId1" Type="http://schemas.openxmlformats.org/officeDocument/2006/relationships/image" Target="../media/image13.png"/></Relationships>
</file>

<file path=xl/drawings/_rels/drawing72.xml.rels><?xml version="1.0" encoding="UTF-8" standalone="yes"?>
<Relationships xmlns="http://schemas.openxmlformats.org/package/2006/relationships"><Relationship Id="rId1" Type="http://schemas.openxmlformats.org/officeDocument/2006/relationships/image" Target="../media/image15.png"/></Relationships>
</file>

<file path=xl/drawings/_rels/drawing73.xml.rels><?xml version="1.0" encoding="UTF-8" standalone="yes"?>
<Relationships xmlns="http://schemas.openxmlformats.org/package/2006/relationships"><Relationship Id="rId1" Type="http://schemas.openxmlformats.org/officeDocument/2006/relationships/image" Target="../media/image15.png"/></Relationships>
</file>

<file path=xl/drawings/_rels/drawing74.xml.rels><?xml version="1.0" encoding="UTF-8" standalone="yes"?>
<Relationships xmlns="http://schemas.openxmlformats.org/package/2006/relationships"><Relationship Id="rId1" Type="http://schemas.openxmlformats.org/officeDocument/2006/relationships/image" Target="../media/image15.png"/></Relationships>
</file>

<file path=xl/drawings/_rels/drawing8.xml.rels><?xml version="1.0" encoding="UTF-8" standalone="yes"?>
<Relationships xmlns="http://schemas.openxmlformats.org/package/2006/relationships"><Relationship Id="rId1" Type="http://schemas.openxmlformats.org/officeDocument/2006/relationships/image" Target="../media/image10.png"/></Relationships>
</file>

<file path=xl/drawings/_rels/drawing9.xml.rels><?xml version="1.0" encoding="UTF-8" standalone="yes"?>
<Relationships xmlns="http://schemas.openxmlformats.org/package/2006/relationships"><Relationship Id="rId1" Type="http://schemas.openxmlformats.org/officeDocument/2006/relationships/image" Target="../media/image10.png"/></Relationships>
</file>

<file path=xl/drawings/drawing1.xml><?xml version="1.0" encoding="utf-8"?>
<xdr:wsDr xmlns:xdr="http://schemas.openxmlformats.org/drawingml/2006/spreadsheetDrawing" xmlns:a="http://schemas.openxmlformats.org/drawingml/2006/main">
  <xdr:twoCellAnchor editAs="oneCell">
    <xdr:from>
      <xdr:col>7</xdr:col>
      <xdr:colOff>646545</xdr:colOff>
      <xdr:row>5</xdr:row>
      <xdr:rowOff>65232</xdr:rowOff>
    </xdr:from>
    <xdr:to>
      <xdr:col>9</xdr:col>
      <xdr:colOff>347230</xdr:colOff>
      <xdr:row>8</xdr:row>
      <xdr:rowOff>174625</xdr:rowOff>
    </xdr:to>
    <xdr:pic>
      <xdr:nvPicPr>
        <xdr:cNvPr id="112928" name="Picture 9">
          <a:extLst>
            <a:ext uri="{FF2B5EF4-FFF2-40B4-BE49-F238E27FC236}">
              <a16:creationId xmlns:a16="http://schemas.microsoft.com/office/drawing/2014/main" id="{00000000-0008-0000-0100-000020B901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12192000" y="954232"/>
          <a:ext cx="1536412" cy="975302"/>
        </a:xfrm>
        <a:prstGeom prst="rect">
          <a:avLst/>
        </a:prstGeom>
        <a:noFill/>
        <a:ln>
          <a:noFill/>
          <a:prstDash val="solid"/>
        </a:ln>
      </xdr:spPr>
    </xdr:pic>
    <xdr:clientData/>
  </xdr:twoCellAnchor>
  <xdr:twoCellAnchor>
    <xdr:from>
      <xdr:col>0</xdr:col>
      <xdr:colOff>75478</xdr:colOff>
      <xdr:row>3</xdr:row>
      <xdr:rowOff>140711</xdr:rowOff>
    </xdr:from>
    <xdr:to>
      <xdr:col>2</xdr:col>
      <xdr:colOff>392545</xdr:colOff>
      <xdr:row>6</xdr:row>
      <xdr:rowOff>263972</xdr:rowOff>
    </xdr:to>
    <xdr:pic>
      <xdr:nvPicPr>
        <xdr:cNvPr id="112929" name="Picture 10" descr="cid:image001.png@01CEF651.BD61CC10">
          <a:extLst>
            <a:ext uri="{FF2B5EF4-FFF2-40B4-BE49-F238E27FC236}">
              <a16:creationId xmlns:a16="http://schemas.microsoft.com/office/drawing/2014/main" id="{00000000-0008-0000-0100-000021B901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5478" y="729529"/>
          <a:ext cx="1194522" cy="688988"/>
        </a:xfrm>
        <a:prstGeom prst="rect">
          <a:avLst/>
        </a:prstGeom>
        <a:noFill/>
        <a:ln>
          <a:noFill/>
          <a:prstDash val="solid"/>
        </a:ln>
      </xdr:spPr>
    </xdr:pic>
    <xdr:clientData/>
  </xdr:twoCellAnchor>
  <xdr:twoCellAnchor editAs="oneCell">
    <xdr:from>
      <xdr:col>1</xdr:col>
      <xdr:colOff>983457</xdr:colOff>
      <xdr:row>0</xdr:row>
      <xdr:rowOff>7144</xdr:rowOff>
    </xdr:from>
    <xdr:to>
      <xdr:col>2</xdr:col>
      <xdr:colOff>706582</xdr:colOff>
      <xdr:row>1</xdr:row>
      <xdr:rowOff>53759</xdr:rowOff>
    </xdr:to>
    <xdr:pic>
      <xdr:nvPicPr>
        <xdr:cNvPr id="112930" name="Picture 12">
          <a:hlinkClick xmlns:r="http://schemas.openxmlformats.org/officeDocument/2006/relationships" r:id=""/>
          <a:extLst>
            <a:ext uri="{FF2B5EF4-FFF2-40B4-BE49-F238E27FC236}">
              <a16:creationId xmlns:a16="http://schemas.microsoft.com/office/drawing/2014/main" id="{00000000-0008-0000-0100-000022B90100}"/>
            </a:ext>
          </a:extLst>
        </xdr:cNvPr>
        <xdr:cNvPicPr>
          <a:picLocks noChangeAspect="1"/>
        </xdr:cNvPicPr>
      </xdr:nvPicPr>
      <xdr:blipFill>
        <a:blip xmlns:r="http://schemas.openxmlformats.org/officeDocument/2006/relationships" r:embed="rId3"/>
        <a:srcRect/>
        <a:stretch>
          <a:fillRect/>
        </a:stretch>
      </xdr:blipFill>
      <xdr:spPr bwMode="auto">
        <a:xfrm>
          <a:off x="1114426" y="7144"/>
          <a:ext cx="695325" cy="242888"/>
        </a:xfrm>
        <a:prstGeom prst="rect">
          <a:avLst/>
        </a:prstGeom>
        <a:noFill/>
        <a:ln>
          <a:noFill/>
          <a:prstDash val="solid"/>
        </a:ln>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71439</xdr:colOff>
      <xdr:row>0</xdr:row>
      <xdr:rowOff>47626</xdr:rowOff>
    </xdr:from>
    <xdr:to>
      <xdr:col>0</xdr:col>
      <xdr:colOff>782639</xdr:colOff>
      <xdr:row>2</xdr:row>
      <xdr:rowOff>190501</xdr:rowOff>
    </xdr:to>
    <xdr:pic>
      <xdr:nvPicPr>
        <xdr:cNvPr id="68347" name="Picture 1">
          <a:extLst>
            <a:ext uri="{FF2B5EF4-FFF2-40B4-BE49-F238E27FC236}">
              <a16:creationId xmlns:a16="http://schemas.microsoft.com/office/drawing/2014/main" id="{00000000-0008-0000-0B00-0000FB0A0100}"/>
            </a:ext>
          </a:extLst>
        </xdr:cNvPr>
        <xdr:cNvPicPr>
          <a:picLocks noChangeAspect="1"/>
        </xdr:cNvPicPr>
      </xdr:nvPicPr>
      <xdr:blipFill>
        <a:blip xmlns:r="http://schemas.openxmlformats.org/officeDocument/2006/relationships" r:embed="rId1"/>
        <a:srcRect/>
        <a:stretch>
          <a:fillRect/>
        </a:stretch>
      </xdr:blipFill>
      <xdr:spPr bwMode="auto">
        <a:xfrm>
          <a:off x="71439" y="47626"/>
          <a:ext cx="711200" cy="508000"/>
        </a:xfrm>
        <a:prstGeom prst="rect">
          <a:avLst/>
        </a:prstGeom>
        <a:noFill/>
        <a:ln>
          <a:noFill/>
          <a:prstDash val="solid"/>
        </a:ln>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45358</xdr:colOff>
      <xdr:row>0</xdr:row>
      <xdr:rowOff>36286</xdr:rowOff>
    </xdr:from>
    <xdr:to>
      <xdr:col>0</xdr:col>
      <xdr:colOff>731158</xdr:colOff>
      <xdr:row>2</xdr:row>
      <xdr:rowOff>163286</xdr:rowOff>
    </xdr:to>
    <xdr:pic>
      <xdr:nvPicPr>
        <xdr:cNvPr id="65277" name="Picture 4">
          <a:extLst>
            <a:ext uri="{FF2B5EF4-FFF2-40B4-BE49-F238E27FC236}">
              <a16:creationId xmlns:a16="http://schemas.microsoft.com/office/drawing/2014/main" id="{00000000-0008-0000-0C00-0000FDFE0000}"/>
            </a:ext>
          </a:extLst>
        </xdr:cNvPr>
        <xdr:cNvPicPr>
          <a:picLocks noChangeAspect="1"/>
        </xdr:cNvPicPr>
      </xdr:nvPicPr>
      <xdr:blipFill>
        <a:blip xmlns:r="http://schemas.openxmlformats.org/officeDocument/2006/relationships" r:embed="rId1"/>
        <a:srcRect/>
        <a:stretch>
          <a:fillRect/>
        </a:stretch>
      </xdr:blipFill>
      <xdr:spPr bwMode="auto">
        <a:xfrm>
          <a:off x="45358" y="36286"/>
          <a:ext cx="685800" cy="489857"/>
        </a:xfrm>
        <a:prstGeom prst="rect">
          <a:avLst/>
        </a:prstGeom>
        <a:noFill/>
        <a:ln>
          <a:noFill/>
          <a:prstDash val="solid"/>
        </a:ln>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9621</xdr:colOff>
      <xdr:row>0</xdr:row>
      <xdr:rowOff>0</xdr:rowOff>
    </xdr:from>
    <xdr:to>
      <xdr:col>0</xdr:col>
      <xdr:colOff>743046</xdr:colOff>
      <xdr:row>2</xdr:row>
      <xdr:rowOff>141553</xdr:rowOff>
    </xdr:to>
    <xdr:pic>
      <xdr:nvPicPr>
        <xdr:cNvPr id="69371" name="Picture 4">
          <a:extLst>
            <a:ext uri="{FF2B5EF4-FFF2-40B4-BE49-F238E27FC236}">
              <a16:creationId xmlns:a16="http://schemas.microsoft.com/office/drawing/2014/main" id="{00000000-0008-0000-0D00-0000FB0E0100}"/>
            </a:ext>
          </a:extLst>
        </xdr:cNvPr>
        <xdr:cNvPicPr>
          <a:picLocks noChangeAspect="1"/>
        </xdr:cNvPicPr>
      </xdr:nvPicPr>
      <xdr:blipFill>
        <a:blip xmlns:r="http://schemas.openxmlformats.org/officeDocument/2006/relationships" r:embed="rId1"/>
        <a:srcRect/>
        <a:stretch>
          <a:fillRect/>
        </a:stretch>
      </xdr:blipFill>
      <xdr:spPr bwMode="auto">
        <a:xfrm>
          <a:off x="9621" y="0"/>
          <a:ext cx="733425" cy="507159"/>
        </a:xfrm>
        <a:prstGeom prst="rect">
          <a:avLst/>
        </a:prstGeom>
        <a:noFill/>
        <a:ln>
          <a:noFill/>
          <a:prstDash val="solid"/>
        </a:ln>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0</xdr:colOff>
      <xdr:row>2</xdr:row>
      <xdr:rowOff>97632</xdr:rowOff>
    </xdr:to>
    <xdr:pic>
      <xdr:nvPicPr>
        <xdr:cNvPr id="70394" name="Picture 7">
          <a:extLst>
            <a:ext uri="{FF2B5EF4-FFF2-40B4-BE49-F238E27FC236}">
              <a16:creationId xmlns:a16="http://schemas.microsoft.com/office/drawing/2014/main" id="{00000000-0008-0000-0E00-0000FA120100}"/>
            </a:ext>
          </a:extLst>
        </xdr:cNvPr>
        <xdr:cNvPicPr>
          <a:picLocks noChangeAspect="1"/>
        </xdr:cNvPicPr>
      </xdr:nvPicPr>
      <xdr:blipFill>
        <a:blip xmlns:r="http://schemas.openxmlformats.org/officeDocument/2006/relationships" r:embed="rId1"/>
        <a:srcRect/>
        <a:stretch>
          <a:fillRect/>
        </a:stretch>
      </xdr:blipFill>
      <xdr:spPr bwMode="auto">
        <a:xfrm>
          <a:off x="0" y="0"/>
          <a:ext cx="642938" cy="462757"/>
        </a:xfrm>
        <a:prstGeom prst="rect">
          <a:avLst/>
        </a:prstGeom>
        <a:noFill/>
        <a:ln>
          <a:noFill/>
          <a:prstDash val="solid"/>
        </a:ln>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0</xdr:col>
      <xdr:colOff>0</xdr:colOff>
      <xdr:row>0</xdr:row>
      <xdr:rowOff>55562</xdr:rowOff>
    </xdr:from>
    <xdr:to>
      <xdr:col>0</xdr:col>
      <xdr:colOff>733425</xdr:colOff>
      <xdr:row>2</xdr:row>
      <xdr:rowOff>214312</xdr:rowOff>
    </xdr:to>
    <xdr:pic>
      <xdr:nvPicPr>
        <xdr:cNvPr id="71418" name="Picture 4">
          <a:extLst>
            <a:ext uri="{FF2B5EF4-FFF2-40B4-BE49-F238E27FC236}">
              <a16:creationId xmlns:a16="http://schemas.microsoft.com/office/drawing/2014/main" id="{00000000-0008-0000-0F00-0000FA160100}"/>
            </a:ext>
          </a:extLst>
        </xdr:cNvPr>
        <xdr:cNvPicPr>
          <a:picLocks noChangeAspect="1"/>
        </xdr:cNvPicPr>
      </xdr:nvPicPr>
      <xdr:blipFill>
        <a:blip xmlns:r="http://schemas.openxmlformats.org/officeDocument/2006/relationships" r:embed="rId1"/>
        <a:srcRect/>
        <a:stretch>
          <a:fillRect/>
        </a:stretch>
      </xdr:blipFill>
      <xdr:spPr bwMode="auto">
        <a:xfrm>
          <a:off x="0" y="55562"/>
          <a:ext cx="733425" cy="523875"/>
        </a:xfrm>
        <a:prstGeom prst="rect">
          <a:avLst/>
        </a:prstGeom>
        <a:noFill/>
        <a:ln>
          <a:noFill/>
          <a:prstDash val="solid"/>
        </a:ln>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0</xdr:col>
      <xdr:colOff>31751</xdr:colOff>
      <xdr:row>0</xdr:row>
      <xdr:rowOff>0</xdr:rowOff>
    </xdr:from>
    <xdr:to>
      <xdr:col>1</xdr:col>
      <xdr:colOff>1</xdr:colOff>
      <xdr:row>1</xdr:row>
      <xdr:rowOff>187371</xdr:rowOff>
    </xdr:to>
    <xdr:pic>
      <xdr:nvPicPr>
        <xdr:cNvPr id="72442" name="Picture 4">
          <a:extLst>
            <a:ext uri="{FF2B5EF4-FFF2-40B4-BE49-F238E27FC236}">
              <a16:creationId xmlns:a16="http://schemas.microsoft.com/office/drawing/2014/main" id="{00000000-0008-0000-1000-0000FA1A0100}"/>
            </a:ext>
          </a:extLst>
        </xdr:cNvPr>
        <xdr:cNvPicPr>
          <a:picLocks noChangeAspect="1"/>
        </xdr:cNvPicPr>
      </xdr:nvPicPr>
      <xdr:blipFill>
        <a:blip xmlns:r="http://schemas.openxmlformats.org/officeDocument/2006/relationships" r:embed="rId1"/>
        <a:srcRect/>
        <a:stretch>
          <a:fillRect/>
        </a:stretch>
      </xdr:blipFill>
      <xdr:spPr bwMode="auto">
        <a:xfrm>
          <a:off x="31751" y="0"/>
          <a:ext cx="579438" cy="488996"/>
        </a:xfrm>
        <a:prstGeom prst="rect">
          <a:avLst/>
        </a:prstGeom>
        <a:noFill/>
        <a:ln>
          <a:noFill/>
          <a:prstDash val="solid"/>
        </a:ln>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0</xdr:col>
      <xdr:colOff>36286</xdr:colOff>
      <xdr:row>0</xdr:row>
      <xdr:rowOff>54428</xdr:rowOff>
    </xdr:from>
    <xdr:to>
      <xdr:col>0</xdr:col>
      <xdr:colOff>626836</xdr:colOff>
      <xdr:row>1</xdr:row>
      <xdr:rowOff>176439</xdr:rowOff>
    </xdr:to>
    <xdr:pic>
      <xdr:nvPicPr>
        <xdr:cNvPr id="73465" name="Picture 1">
          <a:extLst>
            <a:ext uri="{FF2B5EF4-FFF2-40B4-BE49-F238E27FC236}">
              <a16:creationId xmlns:a16="http://schemas.microsoft.com/office/drawing/2014/main" id="{00000000-0008-0000-1100-0000F91E0100}"/>
            </a:ext>
          </a:extLst>
        </xdr:cNvPr>
        <xdr:cNvPicPr>
          <a:picLocks noChangeAspect="1"/>
        </xdr:cNvPicPr>
      </xdr:nvPicPr>
      <xdr:blipFill>
        <a:blip xmlns:r="http://schemas.openxmlformats.org/officeDocument/2006/relationships" r:embed="rId1"/>
        <a:srcRect/>
        <a:stretch>
          <a:fillRect/>
        </a:stretch>
      </xdr:blipFill>
      <xdr:spPr bwMode="auto">
        <a:xfrm>
          <a:off x="36286" y="54428"/>
          <a:ext cx="590550" cy="521154"/>
        </a:xfrm>
        <a:prstGeom prst="rect">
          <a:avLst/>
        </a:prstGeom>
        <a:noFill/>
        <a:ln>
          <a:noFill/>
          <a:prstDash val="solid"/>
        </a:ln>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0</xdr:col>
      <xdr:colOff>27214</xdr:colOff>
      <xdr:row>0</xdr:row>
      <xdr:rowOff>0</xdr:rowOff>
    </xdr:from>
    <xdr:to>
      <xdr:col>0</xdr:col>
      <xdr:colOff>760639</xdr:colOff>
      <xdr:row>2</xdr:row>
      <xdr:rowOff>58058</xdr:rowOff>
    </xdr:to>
    <xdr:pic>
      <xdr:nvPicPr>
        <xdr:cNvPr id="74488" name="Picture 1">
          <a:extLst>
            <a:ext uri="{FF2B5EF4-FFF2-40B4-BE49-F238E27FC236}">
              <a16:creationId xmlns:a16="http://schemas.microsoft.com/office/drawing/2014/main" id="{00000000-0008-0000-1200-0000F8220100}"/>
            </a:ext>
          </a:extLst>
        </xdr:cNvPr>
        <xdr:cNvPicPr>
          <a:picLocks noChangeAspect="1"/>
        </xdr:cNvPicPr>
      </xdr:nvPicPr>
      <xdr:blipFill>
        <a:blip xmlns:r="http://schemas.openxmlformats.org/officeDocument/2006/relationships" r:embed="rId1"/>
        <a:srcRect/>
        <a:stretch>
          <a:fillRect/>
        </a:stretch>
      </xdr:blipFill>
      <xdr:spPr bwMode="auto">
        <a:xfrm>
          <a:off x="27214" y="0"/>
          <a:ext cx="733425" cy="529772"/>
        </a:xfrm>
        <a:prstGeom prst="rect">
          <a:avLst/>
        </a:prstGeom>
        <a:noFill/>
        <a:ln>
          <a:noFill/>
          <a:prstDash val="solid"/>
        </a:ln>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0</xdr:col>
      <xdr:colOff>99787</xdr:colOff>
      <xdr:row>0</xdr:row>
      <xdr:rowOff>0</xdr:rowOff>
    </xdr:from>
    <xdr:to>
      <xdr:col>0</xdr:col>
      <xdr:colOff>785587</xdr:colOff>
      <xdr:row>2</xdr:row>
      <xdr:rowOff>18143</xdr:rowOff>
    </xdr:to>
    <xdr:pic>
      <xdr:nvPicPr>
        <xdr:cNvPr id="75513" name="Picture 4">
          <a:extLst>
            <a:ext uri="{FF2B5EF4-FFF2-40B4-BE49-F238E27FC236}">
              <a16:creationId xmlns:a16="http://schemas.microsoft.com/office/drawing/2014/main" id="{00000000-0008-0000-1400-0000F9260100}"/>
            </a:ext>
          </a:extLst>
        </xdr:cNvPr>
        <xdr:cNvPicPr>
          <a:picLocks noChangeAspect="1"/>
        </xdr:cNvPicPr>
      </xdr:nvPicPr>
      <xdr:blipFill>
        <a:blip xmlns:r="http://schemas.openxmlformats.org/officeDocument/2006/relationships" r:embed="rId1"/>
        <a:srcRect/>
        <a:stretch>
          <a:fillRect/>
        </a:stretch>
      </xdr:blipFill>
      <xdr:spPr bwMode="auto">
        <a:xfrm>
          <a:off x="99787" y="0"/>
          <a:ext cx="685800" cy="489857"/>
        </a:xfrm>
        <a:prstGeom prst="rect">
          <a:avLst/>
        </a:prstGeom>
        <a:noFill/>
        <a:ln>
          <a:noFill/>
          <a:prstDash val="solid"/>
        </a:ln>
      </xdr:spPr>
    </xdr:pic>
    <xdr:clientData/>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108857</xdr:colOff>
      <xdr:row>0</xdr:row>
      <xdr:rowOff>45357</xdr:rowOff>
    </xdr:from>
    <xdr:to>
      <xdr:col>0</xdr:col>
      <xdr:colOff>839845</xdr:colOff>
      <xdr:row>2</xdr:row>
      <xdr:rowOff>116115</xdr:rowOff>
    </xdr:to>
    <xdr:pic>
      <xdr:nvPicPr>
        <xdr:cNvPr id="76537" name="Picture 4">
          <a:extLst>
            <a:ext uri="{FF2B5EF4-FFF2-40B4-BE49-F238E27FC236}">
              <a16:creationId xmlns:a16="http://schemas.microsoft.com/office/drawing/2014/main" id="{00000000-0008-0000-1500-0000F92A0100}"/>
            </a:ext>
          </a:extLst>
        </xdr:cNvPr>
        <xdr:cNvPicPr>
          <a:picLocks noChangeAspect="1"/>
        </xdr:cNvPicPr>
      </xdr:nvPicPr>
      <xdr:blipFill>
        <a:blip xmlns:r="http://schemas.openxmlformats.org/officeDocument/2006/relationships" r:embed="rId1"/>
        <a:srcRect/>
        <a:stretch>
          <a:fillRect/>
        </a:stretch>
      </xdr:blipFill>
      <xdr:spPr bwMode="auto">
        <a:xfrm>
          <a:off x="108857" y="45357"/>
          <a:ext cx="730988" cy="524329"/>
        </a:xfrm>
        <a:prstGeom prst="rect">
          <a:avLst/>
        </a:prstGeom>
        <a:noFill/>
        <a:ln>
          <a:noFill/>
          <a:prstDash val="solid"/>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28575</xdr:colOff>
      <xdr:row>0</xdr:row>
      <xdr:rowOff>0</xdr:rowOff>
    </xdr:from>
    <xdr:to>
      <xdr:col>1</xdr:col>
      <xdr:colOff>561446</xdr:colOff>
      <xdr:row>0</xdr:row>
      <xdr:rowOff>228600</xdr:rowOff>
    </xdr:to>
    <xdr:pic>
      <xdr:nvPicPr>
        <xdr:cNvPr id="6" name="Picture 5">
          <a:hlinkClick xmlns:r="http://schemas.openxmlformats.org/officeDocument/2006/relationships" r:id=""/>
          <a:extLst>
            <a:ext uri="{FF2B5EF4-FFF2-40B4-BE49-F238E27FC236}">
              <a16:creationId xmlns:a16="http://schemas.microsoft.com/office/drawing/2014/main" id="{00000000-0008-0000-0200-000006000000}"/>
            </a:ext>
          </a:extLst>
        </xdr:cNvPr>
        <xdr:cNvPicPr>
          <a:picLocks noChangeAspect="1"/>
        </xdr:cNvPicPr>
      </xdr:nvPicPr>
      <xdr:blipFill>
        <a:blip xmlns:r="http://schemas.openxmlformats.org/officeDocument/2006/relationships" r:embed="rId1"/>
        <a:stretch>
          <a:fillRect/>
        </a:stretch>
      </xdr:blipFill>
      <xdr:spPr>
        <a:xfrm>
          <a:off x="857250" y="257176"/>
          <a:ext cx="532871" cy="228600"/>
        </a:xfrm>
        <a:prstGeom prst="rect">
          <a:avLst/>
        </a:prstGeom>
        <a:ln>
          <a:prstDash val="solid"/>
        </a:ln>
      </xdr:spPr>
    </xdr:pic>
    <xdr:clientData/>
  </xdr:twoCellAnchor>
  <xdr:twoCellAnchor editAs="oneCell">
    <xdr:from>
      <xdr:col>2</xdr:col>
      <xdr:colOff>66675</xdr:colOff>
      <xdr:row>0</xdr:row>
      <xdr:rowOff>0</xdr:rowOff>
    </xdr:from>
    <xdr:to>
      <xdr:col>3</xdr:col>
      <xdr:colOff>47625</xdr:colOff>
      <xdr:row>0</xdr:row>
      <xdr:rowOff>228600</xdr:rowOff>
    </xdr:to>
    <xdr:pic>
      <xdr:nvPicPr>
        <xdr:cNvPr id="7" name="Picture 6">
          <a:hlinkClick xmlns:r="http://schemas.openxmlformats.org/officeDocument/2006/relationships" r:id=""/>
          <a:extLst>
            <a:ext uri="{FF2B5EF4-FFF2-40B4-BE49-F238E27FC236}">
              <a16:creationId xmlns:a16="http://schemas.microsoft.com/office/drawing/2014/main" id="{00000000-0008-0000-0200-000007000000}"/>
            </a:ext>
          </a:extLst>
        </xdr:cNvPr>
        <xdr:cNvPicPr>
          <a:picLocks noChangeAspect="1"/>
        </xdr:cNvPicPr>
      </xdr:nvPicPr>
      <xdr:blipFill>
        <a:blip xmlns:r="http://schemas.openxmlformats.org/officeDocument/2006/relationships" r:embed="rId2"/>
        <a:stretch>
          <a:fillRect/>
        </a:stretch>
      </xdr:blipFill>
      <xdr:spPr>
        <a:xfrm>
          <a:off x="1504950" y="266700"/>
          <a:ext cx="590550" cy="228600"/>
        </a:xfrm>
        <a:prstGeom prst="rect">
          <a:avLst/>
        </a:prstGeom>
        <a:ln>
          <a:prstDash val="solid"/>
        </a:ln>
      </xdr:spPr>
    </xdr:pic>
    <xdr:clientData/>
  </xdr:twoCellAnchor>
  <xdr:twoCellAnchor editAs="oneCell">
    <xdr:from>
      <xdr:col>1</xdr:col>
      <xdr:colOff>69849</xdr:colOff>
      <xdr:row>2</xdr:row>
      <xdr:rowOff>32999</xdr:rowOff>
    </xdr:from>
    <xdr:to>
      <xdr:col>2</xdr:col>
      <xdr:colOff>565150</xdr:colOff>
      <xdr:row>2</xdr:row>
      <xdr:rowOff>728570</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3"/>
        <a:stretch>
          <a:fillRect/>
        </a:stretch>
      </xdr:blipFill>
      <xdr:spPr>
        <a:xfrm>
          <a:off x="482599" y="528299"/>
          <a:ext cx="1130301" cy="695571"/>
        </a:xfrm>
        <a:prstGeom prst="rect">
          <a:avLst/>
        </a:prstGeom>
        <a:ln>
          <a:prstDash val="solid"/>
        </a:ln>
      </xdr:spPr>
    </xdr:pic>
    <xdr:clientData/>
  </xdr:twoCellAnchor>
</xdr:wsDr>
</file>

<file path=xl/drawings/drawing20.xml><?xml version="1.0" encoding="utf-8"?>
<xdr:wsDr xmlns:xdr="http://schemas.openxmlformats.org/drawingml/2006/spreadsheetDrawing" xmlns:a="http://schemas.openxmlformats.org/drawingml/2006/main">
  <xdr:twoCellAnchor editAs="oneCell">
    <xdr:from>
      <xdr:col>0</xdr:col>
      <xdr:colOff>119743</xdr:colOff>
      <xdr:row>0</xdr:row>
      <xdr:rowOff>4082</xdr:rowOff>
    </xdr:from>
    <xdr:to>
      <xdr:col>0</xdr:col>
      <xdr:colOff>710293</xdr:colOff>
      <xdr:row>2</xdr:row>
      <xdr:rowOff>161018</xdr:rowOff>
    </xdr:to>
    <xdr:pic>
      <xdr:nvPicPr>
        <xdr:cNvPr id="77560" name="Picture 4">
          <a:extLst>
            <a:ext uri="{FF2B5EF4-FFF2-40B4-BE49-F238E27FC236}">
              <a16:creationId xmlns:a16="http://schemas.microsoft.com/office/drawing/2014/main" id="{00000000-0008-0000-1600-0000F82E0100}"/>
            </a:ext>
          </a:extLst>
        </xdr:cNvPr>
        <xdr:cNvPicPr>
          <a:picLocks noChangeAspect="1"/>
        </xdr:cNvPicPr>
      </xdr:nvPicPr>
      <xdr:blipFill>
        <a:blip xmlns:r="http://schemas.openxmlformats.org/officeDocument/2006/relationships" r:embed="rId1"/>
        <a:srcRect/>
        <a:stretch>
          <a:fillRect/>
        </a:stretch>
      </xdr:blipFill>
      <xdr:spPr bwMode="auto">
        <a:xfrm>
          <a:off x="119743" y="4082"/>
          <a:ext cx="590550" cy="519793"/>
        </a:xfrm>
        <a:prstGeom prst="rect">
          <a:avLst/>
        </a:prstGeom>
        <a:noFill/>
        <a:ln>
          <a:noFill/>
          <a:prstDash val="solid"/>
        </a:ln>
      </xdr:spPr>
    </xdr:pic>
    <xdr:clientData/>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0</xdr:colOff>
      <xdr:row>2</xdr:row>
      <xdr:rowOff>96610</xdr:rowOff>
    </xdr:to>
    <xdr:pic>
      <xdr:nvPicPr>
        <xdr:cNvPr id="78583" name="Picture 4">
          <a:extLst>
            <a:ext uri="{FF2B5EF4-FFF2-40B4-BE49-F238E27FC236}">
              <a16:creationId xmlns:a16="http://schemas.microsoft.com/office/drawing/2014/main" id="{00000000-0008-0000-1700-0000F7320100}"/>
            </a:ext>
          </a:extLst>
        </xdr:cNvPr>
        <xdr:cNvPicPr>
          <a:picLocks noChangeAspect="1"/>
        </xdr:cNvPicPr>
      </xdr:nvPicPr>
      <xdr:blipFill>
        <a:blip xmlns:r="http://schemas.openxmlformats.org/officeDocument/2006/relationships" r:embed="rId1"/>
        <a:srcRect/>
        <a:stretch>
          <a:fillRect/>
        </a:stretch>
      </xdr:blipFill>
      <xdr:spPr bwMode="auto">
        <a:xfrm>
          <a:off x="0" y="0"/>
          <a:ext cx="625929" cy="532039"/>
        </a:xfrm>
        <a:prstGeom prst="rect">
          <a:avLst/>
        </a:prstGeom>
        <a:noFill/>
        <a:ln>
          <a:noFill/>
          <a:prstDash val="solid"/>
        </a:ln>
      </xdr:spPr>
    </xdr:pic>
    <xdr:clientData/>
  </xdr:twoCellAnchor>
</xdr:wsDr>
</file>

<file path=xl/drawings/drawing22.xml><?xml version="1.0" encoding="utf-8"?>
<xdr:wsDr xmlns:xdr="http://schemas.openxmlformats.org/drawingml/2006/spreadsheetDrawing" xmlns:a="http://schemas.openxmlformats.org/drawingml/2006/main">
  <xdr:twoCellAnchor editAs="oneCell">
    <xdr:from>
      <xdr:col>0</xdr:col>
      <xdr:colOff>163285</xdr:colOff>
      <xdr:row>0</xdr:row>
      <xdr:rowOff>0</xdr:rowOff>
    </xdr:from>
    <xdr:to>
      <xdr:col>0</xdr:col>
      <xdr:colOff>789214</xdr:colOff>
      <xdr:row>2</xdr:row>
      <xdr:rowOff>101599</xdr:rowOff>
    </xdr:to>
    <xdr:pic>
      <xdr:nvPicPr>
        <xdr:cNvPr id="113988" name="Picture 4">
          <a:extLst>
            <a:ext uri="{FF2B5EF4-FFF2-40B4-BE49-F238E27FC236}">
              <a16:creationId xmlns:a16="http://schemas.microsoft.com/office/drawing/2014/main" id="{00000000-0008-0000-1800-000044BD0100}"/>
            </a:ext>
          </a:extLst>
        </xdr:cNvPr>
        <xdr:cNvPicPr>
          <a:picLocks noChangeAspect="1"/>
        </xdr:cNvPicPr>
      </xdr:nvPicPr>
      <xdr:blipFill>
        <a:blip xmlns:r="http://schemas.openxmlformats.org/officeDocument/2006/relationships" r:embed="rId1"/>
        <a:srcRect/>
        <a:stretch>
          <a:fillRect/>
        </a:stretch>
      </xdr:blipFill>
      <xdr:spPr bwMode="auto">
        <a:xfrm>
          <a:off x="163285" y="0"/>
          <a:ext cx="625929" cy="537028"/>
        </a:xfrm>
        <a:prstGeom prst="rect">
          <a:avLst/>
        </a:prstGeom>
        <a:noFill/>
        <a:ln>
          <a:noFill/>
          <a:prstDash val="solid"/>
        </a:ln>
      </xdr:spPr>
    </xdr:pic>
    <xdr:clientData/>
  </xdr:twoCellAnchor>
</xdr:wsDr>
</file>

<file path=xl/drawings/drawing23.xml><?xml version="1.0" encoding="utf-8"?>
<xdr:wsDr xmlns:xdr="http://schemas.openxmlformats.org/drawingml/2006/spreadsheetDrawing" xmlns:a="http://schemas.openxmlformats.org/drawingml/2006/main">
  <xdr:twoCellAnchor editAs="oneCell">
    <xdr:from>
      <xdr:col>0</xdr:col>
      <xdr:colOff>36286</xdr:colOff>
      <xdr:row>0</xdr:row>
      <xdr:rowOff>0</xdr:rowOff>
    </xdr:from>
    <xdr:to>
      <xdr:col>0</xdr:col>
      <xdr:colOff>662215</xdr:colOff>
      <xdr:row>2</xdr:row>
      <xdr:rowOff>161018</xdr:rowOff>
    </xdr:to>
    <xdr:pic>
      <xdr:nvPicPr>
        <xdr:cNvPr id="79607" name="Picture 4">
          <a:extLst>
            <a:ext uri="{FF2B5EF4-FFF2-40B4-BE49-F238E27FC236}">
              <a16:creationId xmlns:a16="http://schemas.microsoft.com/office/drawing/2014/main" id="{00000000-0008-0000-1900-0000F7360100}"/>
            </a:ext>
          </a:extLst>
        </xdr:cNvPr>
        <xdr:cNvPicPr>
          <a:picLocks noChangeAspect="1"/>
        </xdr:cNvPicPr>
      </xdr:nvPicPr>
      <xdr:blipFill>
        <a:blip xmlns:r="http://schemas.openxmlformats.org/officeDocument/2006/relationships" r:embed="rId1"/>
        <a:srcRect/>
        <a:stretch>
          <a:fillRect/>
        </a:stretch>
      </xdr:blipFill>
      <xdr:spPr bwMode="auto">
        <a:xfrm>
          <a:off x="36286" y="0"/>
          <a:ext cx="625929" cy="523875"/>
        </a:xfrm>
        <a:prstGeom prst="rect">
          <a:avLst/>
        </a:prstGeom>
        <a:noFill/>
        <a:ln>
          <a:noFill/>
          <a:prstDash val="solid"/>
        </a:ln>
      </xdr:spPr>
    </xdr:pic>
    <xdr:clientData/>
  </xdr:twoCellAnchor>
</xdr:wsDr>
</file>

<file path=xl/drawings/drawing2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0</xdr:colOff>
      <xdr:row>2</xdr:row>
      <xdr:rowOff>197304</xdr:rowOff>
    </xdr:to>
    <xdr:pic>
      <xdr:nvPicPr>
        <xdr:cNvPr id="5" name="Picture 5">
          <a:extLst>
            <a:ext uri="{FF2B5EF4-FFF2-40B4-BE49-F238E27FC236}">
              <a16:creationId xmlns:a16="http://schemas.microsoft.com/office/drawing/2014/main" id="{00000000-0008-0000-1A00-000005000000}"/>
            </a:ext>
          </a:extLst>
        </xdr:cNvPr>
        <xdr:cNvPicPr>
          <a:picLocks noChangeAspect="1"/>
        </xdr:cNvPicPr>
      </xdr:nvPicPr>
      <xdr:blipFill>
        <a:blip xmlns:r="http://schemas.openxmlformats.org/officeDocument/2006/relationships" r:embed="rId1"/>
        <a:srcRect/>
        <a:stretch>
          <a:fillRect/>
        </a:stretch>
      </xdr:blipFill>
      <xdr:spPr bwMode="auto">
        <a:xfrm>
          <a:off x="0" y="0"/>
          <a:ext cx="625929" cy="523875"/>
        </a:xfrm>
        <a:prstGeom prst="rect">
          <a:avLst/>
        </a:prstGeom>
        <a:noFill/>
        <a:ln>
          <a:noFill/>
          <a:prstDash val="solid"/>
        </a:ln>
      </xdr:spPr>
    </xdr:pic>
    <xdr:clientData/>
  </xdr:twoCellAnchor>
</xdr:wsDr>
</file>

<file path=xl/drawings/drawing25.xml><?xml version="1.0" encoding="utf-8"?>
<xdr:wsDr xmlns:xdr="http://schemas.openxmlformats.org/drawingml/2006/spreadsheetDrawing" xmlns:a="http://schemas.openxmlformats.org/drawingml/2006/main">
  <xdr:twoCellAnchor editAs="oneCell">
    <xdr:from>
      <xdr:col>0</xdr:col>
      <xdr:colOff>127000</xdr:colOff>
      <xdr:row>0</xdr:row>
      <xdr:rowOff>36285</xdr:rowOff>
    </xdr:from>
    <xdr:to>
      <xdr:col>0</xdr:col>
      <xdr:colOff>752929</xdr:colOff>
      <xdr:row>2</xdr:row>
      <xdr:rowOff>197303</xdr:rowOff>
    </xdr:to>
    <xdr:pic>
      <xdr:nvPicPr>
        <xdr:cNvPr id="5" name="Picture 5">
          <a:extLst>
            <a:ext uri="{FF2B5EF4-FFF2-40B4-BE49-F238E27FC236}">
              <a16:creationId xmlns:a16="http://schemas.microsoft.com/office/drawing/2014/main" id="{00000000-0008-0000-1B00-000005000000}"/>
            </a:ext>
          </a:extLst>
        </xdr:cNvPr>
        <xdr:cNvPicPr>
          <a:picLocks noChangeAspect="1"/>
        </xdr:cNvPicPr>
      </xdr:nvPicPr>
      <xdr:blipFill>
        <a:blip xmlns:r="http://schemas.openxmlformats.org/officeDocument/2006/relationships" r:embed="rId1"/>
        <a:srcRect/>
        <a:stretch>
          <a:fillRect/>
        </a:stretch>
      </xdr:blipFill>
      <xdr:spPr bwMode="auto">
        <a:xfrm>
          <a:off x="127000" y="36285"/>
          <a:ext cx="625929" cy="523875"/>
        </a:xfrm>
        <a:prstGeom prst="rect">
          <a:avLst/>
        </a:prstGeom>
        <a:noFill/>
        <a:ln>
          <a:noFill/>
          <a:prstDash val="solid"/>
        </a:ln>
      </xdr:spPr>
    </xdr:pic>
    <xdr:clientData/>
  </xdr:twoCellAnchor>
</xdr:wsDr>
</file>

<file path=xl/drawings/drawing26.xml><?xml version="1.0" encoding="utf-8"?>
<xdr:wsDr xmlns:xdr="http://schemas.openxmlformats.org/drawingml/2006/spreadsheetDrawing" xmlns:a="http://schemas.openxmlformats.org/drawingml/2006/main">
  <xdr:twoCellAnchor editAs="oneCell">
    <xdr:from>
      <xdr:col>0</xdr:col>
      <xdr:colOff>0</xdr:colOff>
      <xdr:row>3</xdr:row>
      <xdr:rowOff>0</xdr:rowOff>
    </xdr:from>
    <xdr:to>
      <xdr:col>1</xdr:col>
      <xdr:colOff>0</xdr:colOff>
      <xdr:row>3</xdr:row>
      <xdr:rowOff>523875</xdr:rowOff>
    </xdr:to>
    <xdr:pic>
      <xdr:nvPicPr>
        <xdr:cNvPr id="80631" name="Picture 5">
          <a:extLst>
            <a:ext uri="{FF2B5EF4-FFF2-40B4-BE49-F238E27FC236}">
              <a16:creationId xmlns:a16="http://schemas.microsoft.com/office/drawing/2014/main" id="{00000000-0008-0000-1C00-0000F73A0100}"/>
            </a:ext>
          </a:extLst>
        </xdr:cNvPr>
        <xdr:cNvPicPr>
          <a:picLocks noChangeAspect="1"/>
        </xdr:cNvPicPr>
      </xdr:nvPicPr>
      <xdr:blipFill>
        <a:blip xmlns:r="http://schemas.openxmlformats.org/officeDocument/2006/relationships" r:embed="rId1"/>
        <a:srcRect/>
        <a:stretch>
          <a:fillRect/>
        </a:stretch>
      </xdr:blipFill>
      <xdr:spPr bwMode="auto">
        <a:xfrm>
          <a:off x="0" y="619125"/>
          <a:ext cx="600075" cy="523875"/>
        </a:xfrm>
        <a:prstGeom prst="rect">
          <a:avLst/>
        </a:prstGeom>
        <a:noFill/>
        <a:ln>
          <a:noFill/>
          <a:prstDash val="solid"/>
        </a:ln>
      </xdr:spPr>
    </xdr:pic>
    <xdr:clientData/>
  </xdr:twoCellAnchor>
</xdr:wsDr>
</file>

<file path=xl/drawings/drawing2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627063</xdr:colOff>
      <xdr:row>2</xdr:row>
      <xdr:rowOff>158750</xdr:rowOff>
    </xdr:to>
    <xdr:pic>
      <xdr:nvPicPr>
        <xdr:cNvPr id="115012" name="Picture 5">
          <a:extLst>
            <a:ext uri="{FF2B5EF4-FFF2-40B4-BE49-F238E27FC236}">
              <a16:creationId xmlns:a16="http://schemas.microsoft.com/office/drawing/2014/main" id="{00000000-0008-0000-1D00-000044C10100}"/>
            </a:ext>
          </a:extLst>
        </xdr:cNvPr>
        <xdr:cNvPicPr>
          <a:picLocks noChangeAspect="1"/>
        </xdr:cNvPicPr>
      </xdr:nvPicPr>
      <xdr:blipFill>
        <a:blip xmlns:r="http://schemas.openxmlformats.org/officeDocument/2006/relationships" r:embed="rId1"/>
        <a:srcRect/>
        <a:stretch>
          <a:fillRect/>
        </a:stretch>
      </xdr:blipFill>
      <xdr:spPr bwMode="auto">
        <a:xfrm>
          <a:off x="0" y="0"/>
          <a:ext cx="627063" cy="523875"/>
        </a:xfrm>
        <a:prstGeom prst="rect">
          <a:avLst/>
        </a:prstGeom>
        <a:noFill/>
        <a:ln>
          <a:noFill/>
          <a:prstDash val="solid"/>
        </a:ln>
      </xdr:spPr>
    </xdr:pic>
    <xdr:clientData/>
  </xdr:twoCellAnchor>
</xdr:wsDr>
</file>

<file path=xl/drawings/drawing28.xml><?xml version="1.0" encoding="utf-8"?>
<xdr:wsDr xmlns:xdr="http://schemas.openxmlformats.org/drawingml/2006/spreadsheetDrawing" xmlns:a="http://schemas.openxmlformats.org/drawingml/2006/main">
  <xdr:twoCellAnchor editAs="oneCell">
    <xdr:from>
      <xdr:col>0</xdr:col>
      <xdr:colOff>79375</xdr:colOff>
      <xdr:row>0</xdr:row>
      <xdr:rowOff>1</xdr:rowOff>
    </xdr:from>
    <xdr:to>
      <xdr:col>0</xdr:col>
      <xdr:colOff>706438</xdr:colOff>
      <xdr:row>2</xdr:row>
      <xdr:rowOff>142876</xdr:rowOff>
    </xdr:to>
    <xdr:pic>
      <xdr:nvPicPr>
        <xdr:cNvPr id="116036" name="Picture 5">
          <a:extLst>
            <a:ext uri="{FF2B5EF4-FFF2-40B4-BE49-F238E27FC236}">
              <a16:creationId xmlns:a16="http://schemas.microsoft.com/office/drawing/2014/main" id="{00000000-0008-0000-1E00-000044C50100}"/>
            </a:ext>
          </a:extLst>
        </xdr:cNvPr>
        <xdr:cNvPicPr>
          <a:picLocks noChangeAspect="1"/>
        </xdr:cNvPicPr>
      </xdr:nvPicPr>
      <xdr:blipFill>
        <a:blip xmlns:r="http://schemas.openxmlformats.org/officeDocument/2006/relationships" r:embed="rId1"/>
        <a:srcRect/>
        <a:stretch>
          <a:fillRect/>
        </a:stretch>
      </xdr:blipFill>
      <xdr:spPr bwMode="auto">
        <a:xfrm>
          <a:off x="79375" y="1"/>
          <a:ext cx="627063" cy="508000"/>
        </a:xfrm>
        <a:prstGeom prst="rect">
          <a:avLst/>
        </a:prstGeom>
        <a:noFill/>
        <a:ln>
          <a:noFill/>
          <a:prstDash val="solid"/>
        </a:ln>
      </xdr:spPr>
    </xdr:pic>
    <xdr:clientData/>
  </xdr:twoCellAnchor>
</xdr:wsDr>
</file>

<file path=xl/drawings/drawing29.xml><?xml version="1.0" encoding="utf-8"?>
<xdr:wsDr xmlns:xdr="http://schemas.openxmlformats.org/drawingml/2006/spreadsheetDrawing" xmlns:a="http://schemas.openxmlformats.org/drawingml/2006/main">
  <xdr:twoCellAnchor editAs="oneCell">
    <xdr:from>
      <xdr:col>0</xdr:col>
      <xdr:colOff>1</xdr:colOff>
      <xdr:row>0</xdr:row>
      <xdr:rowOff>1</xdr:rowOff>
    </xdr:from>
    <xdr:to>
      <xdr:col>0</xdr:col>
      <xdr:colOff>574447</xdr:colOff>
      <xdr:row>2</xdr:row>
      <xdr:rowOff>117930</xdr:rowOff>
    </xdr:to>
    <xdr:pic>
      <xdr:nvPicPr>
        <xdr:cNvPr id="117060" name="Picture 5">
          <a:extLst>
            <a:ext uri="{FF2B5EF4-FFF2-40B4-BE49-F238E27FC236}">
              <a16:creationId xmlns:a16="http://schemas.microsoft.com/office/drawing/2014/main" id="{00000000-0008-0000-1F00-000044C90100}"/>
            </a:ext>
          </a:extLst>
        </xdr:cNvPr>
        <xdr:cNvPicPr>
          <a:picLocks noChangeAspect="1"/>
        </xdr:cNvPicPr>
      </xdr:nvPicPr>
      <xdr:blipFill>
        <a:blip xmlns:r="http://schemas.openxmlformats.org/officeDocument/2006/relationships" r:embed="rId1"/>
        <a:srcRect/>
        <a:stretch>
          <a:fillRect/>
        </a:stretch>
      </xdr:blipFill>
      <xdr:spPr bwMode="auto">
        <a:xfrm>
          <a:off x="1" y="1"/>
          <a:ext cx="574446" cy="480786"/>
        </a:xfrm>
        <a:prstGeom prst="rect">
          <a:avLst/>
        </a:prstGeom>
        <a:noFill/>
        <a:ln>
          <a:noFill/>
          <a:prstDash val="solid"/>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7288313</xdr:colOff>
      <xdr:row>1</xdr:row>
      <xdr:rowOff>72570</xdr:rowOff>
    </xdr:from>
    <xdr:to>
      <xdr:col>5</xdr:col>
      <xdr:colOff>8528281</xdr:colOff>
      <xdr:row>4</xdr:row>
      <xdr:rowOff>86295</xdr:rowOff>
    </xdr:to>
    <xdr:pic>
      <xdr:nvPicPr>
        <xdr:cNvPr id="117962" name="Picture 9">
          <a:extLst>
            <a:ext uri="{FF2B5EF4-FFF2-40B4-BE49-F238E27FC236}">
              <a16:creationId xmlns:a16="http://schemas.microsoft.com/office/drawing/2014/main" id="{00000000-0008-0000-0300-0000CACC01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9855527" y="317499"/>
          <a:ext cx="1239968" cy="848296"/>
        </a:xfrm>
        <a:prstGeom prst="rect">
          <a:avLst/>
        </a:prstGeom>
        <a:noFill/>
        <a:ln>
          <a:noFill/>
          <a:prstDash val="solid"/>
        </a:ln>
      </xdr:spPr>
    </xdr:pic>
    <xdr:clientData/>
  </xdr:twoCellAnchor>
  <xdr:twoCellAnchor>
    <xdr:from>
      <xdr:col>4</xdr:col>
      <xdr:colOff>69824</xdr:colOff>
      <xdr:row>1</xdr:row>
      <xdr:rowOff>136071</xdr:rowOff>
    </xdr:from>
    <xdr:to>
      <xdr:col>4</xdr:col>
      <xdr:colOff>866775</xdr:colOff>
      <xdr:row>3</xdr:row>
      <xdr:rowOff>209550</xdr:rowOff>
    </xdr:to>
    <xdr:pic>
      <xdr:nvPicPr>
        <xdr:cNvPr id="117963" name="Picture 10" descr="cid:image001.png@01CEF651.BD61CC10">
          <a:extLst>
            <a:ext uri="{FF2B5EF4-FFF2-40B4-BE49-F238E27FC236}">
              <a16:creationId xmlns:a16="http://schemas.microsoft.com/office/drawing/2014/main" id="{00000000-0008-0000-0300-0000CBCC01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13895" y="381000"/>
          <a:ext cx="796951" cy="563336"/>
        </a:xfrm>
        <a:prstGeom prst="rect">
          <a:avLst/>
        </a:prstGeom>
        <a:noFill/>
        <a:ln>
          <a:noFill/>
          <a:prstDash val="solid"/>
        </a:ln>
      </xdr:spPr>
    </xdr:pic>
    <xdr:clientData/>
  </xdr:twoCellAnchor>
</xdr:wsDr>
</file>

<file path=xl/drawings/drawing3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600075</xdr:colOff>
      <xdr:row>2</xdr:row>
      <xdr:rowOff>34925</xdr:rowOff>
    </xdr:to>
    <xdr:pic>
      <xdr:nvPicPr>
        <xdr:cNvPr id="81655" name="Picture 4">
          <a:extLst>
            <a:ext uri="{FF2B5EF4-FFF2-40B4-BE49-F238E27FC236}">
              <a16:creationId xmlns:a16="http://schemas.microsoft.com/office/drawing/2014/main" id="{00000000-0008-0000-2000-0000F73E0100}"/>
            </a:ext>
          </a:extLst>
        </xdr:cNvPr>
        <xdr:cNvPicPr>
          <a:picLocks noChangeAspect="1"/>
        </xdr:cNvPicPr>
      </xdr:nvPicPr>
      <xdr:blipFill>
        <a:blip xmlns:r="http://schemas.openxmlformats.org/officeDocument/2006/relationships" r:embed="rId1"/>
        <a:srcRect/>
        <a:stretch>
          <a:fillRect/>
        </a:stretch>
      </xdr:blipFill>
      <xdr:spPr bwMode="auto">
        <a:xfrm>
          <a:off x="0" y="0"/>
          <a:ext cx="600075" cy="511175"/>
        </a:xfrm>
        <a:prstGeom prst="rect">
          <a:avLst/>
        </a:prstGeom>
        <a:noFill/>
        <a:ln>
          <a:noFill/>
          <a:prstDash val="solid"/>
        </a:ln>
      </xdr:spPr>
    </xdr:pic>
    <xdr:clientData/>
  </xdr:twoCellAnchor>
</xdr:wsDr>
</file>

<file path=xl/drawings/drawing31.xml><?xml version="1.0" encoding="utf-8"?>
<xdr:wsDr xmlns:xdr="http://schemas.openxmlformats.org/drawingml/2006/spreadsheetDrawing" xmlns:a="http://schemas.openxmlformats.org/drawingml/2006/main">
  <xdr:twoCellAnchor editAs="oneCell">
    <xdr:from>
      <xdr:col>0</xdr:col>
      <xdr:colOff>59766</xdr:colOff>
      <xdr:row>0</xdr:row>
      <xdr:rowOff>29883</xdr:rowOff>
    </xdr:from>
    <xdr:to>
      <xdr:col>0</xdr:col>
      <xdr:colOff>567766</xdr:colOff>
      <xdr:row>2</xdr:row>
      <xdr:rowOff>18304</xdr:rowOff>
    </xdr:to>
    <xdr:pic>
      <xdr:nvPicPr>
        <xdr:cNvPr id="82679" name="Picture 4">
          <a:extLst>
            <a:ext uri="{FF2B5EF4-FFF2-40B4-BE49-F238E27FC236}">
              <a16:creationId xmlns:a16="http://schemas.microsoft.com/office/drawing/2014/main" id="{00000000-0008-0000-2100-0000F7420100}"/>
            </a:ext>
          </a:extLst>
        </xdr:cNvPr>
        <xdr:cNvPicPr>
          <a:picLocks noChangeAspect="1"/>
        </xdr:cNvPicPr>
      </xdr:nvPicPr>
      <xdr:blipFill>
        <a:blip xmlns:r="http://schemas.openxmlformats.org/officeDocument/2006/relationships" r:embed="rId1"/>
        <a:srcRect/>
        <a:stretch>
          <a:fillRect/>
        </a:stretch>
      </xdr:blipFill>
      <xdr:spPr bwMode="auto">
        <a:xfrm>
          <a:off x="59766" y="29883"/>
          <a:ext cx="508000" cy="361950"/>
        </a:xfrm>
        <a:prstGeom prst="rect">
          <a:avLst/>
        </a:prstGeom>
        <a:noFill/>
        <a:ln>
          <a:noFill/>
          <a:prstDash val="solid"/>
        </a:ln>
      </xdr:spPr>
    </xdr:pic>
    <xdr:clientData/>
  </xdr:twoCellAnchor>
</xdr:wsDr>
</file>

<file path=xl/drawings/drawing32.xml><?xml version="1.0" encoding="utf-8"?>
<xdr:wsDr xmlns:xdr="http://schemas.openxmlformats.org/drawingml/2006/spreadsheetDrawing" xmlns:a="http://schemas.openxmlformats.org/drawingml/2006/main">
  <xdr:twoCellAnchor editAs="oneCell">
    <xdr:from>
      <xdr:col>0</xdr:col>
      <xdr:colOff>40968</xdr:colOff>
      <xdr:row>0</xdr:row>
      <xdr:rowOff>40967</xdr:rowOff>
    </xdr:from>
    <xdr:to>
      <xdr:col>0</xdr:col>
      <xdr:colOff>641043</xdr:colOff>
      <xdr:row>2</xdr:row>
      <xdr:rowOff>29292</xdr:rowOff>
    </xdr:to>
    <xdr:pic>
      <xdr:nvPicPr>
        <xdr:cNvPr id="83702" name="Picture 4">
          <a:extLst>
            <a:ext uri="{FF2B5EF4-FFF2-40B4-BE49-F238E27FC236}">
              <a16:creationId xmlns:a16="http://schemas.microsoft.com/office/drawing/2014/main" id="{00000000-0008-0000-2200-0000F6460100}"/>
            </a:ext>
          </a:extLst>
        </xdr:cNvPr>
        <xdr:cNvPicPr>
          <a:picLocks noChangeAspect="1"/>
        </xdr:cNvPicPr>
      </xdr:nvPicPr>
      <xdr:blipFill>
        <a:blip xmlns:r="http://schemas.openxmlformats.org/officeDocument/2006/relationships" r:embed="rId1"/>
        <a:srcRect/>
        <a:stretch>
          <a:fillRect/>
        </a:stretch>
      </xdr:blipFill>
      <xdr:spPr bwMode="auto">
        <a:xfrm>
          <a:off x="40968" y="40967"/>
          <a:ext cx="600075" cy="357035"/>
        </a:xfrm>
        <a:prstGeom prst="rect">
          <a:avLst/>
        </a:prstGeom>
        <a:noFill/>
        <a:ln>
          <a:noFill/>
          <a:prstDash val="solid"/>
        </a:ln>
      </xdr:spPr>
    </xdr:pic>
    <xdr:clientData/>
  </xdr:twoCellAnchor>
</xdr:wsDr>
</file>

<file path=xl/drawings/drawing33.xml><?xml version="1.0" encoding="utf-8"?>
<xdr:wsDr xmlns:xdr="http://schemas.openxmlformats.org/drawingml/2006/spreadsheetDrawing" xmlns:a="http://schemas.openxmlformats.org/drawingml/2006/main">
  <xdr:twoCellAnchor editAs="oneCell">
    <xdr:from>
      <xdr:col>0</xdr:col>
      <xdr:colOff>36286</xdr:colOff>
      <xdr:row>0</xdr:row>
      <xdr:rowOff>0</xdr:rowOff>
    </xdr:from>
    <xdr:to>
      <xdr:col>0</xdr:col>
      <xdr:colOff>650367</xdr:colOff>
      <xdr:row>2</xdr:row>
      <xdr:rowOff>154213</xdr:rowOff>
    </xdr:to>
    <xdr:pic>
      <xdr:nvPicPr>
        <xdr:cNvPr id="84726" name="Picture 4">
          <a:extLst>
            <a:ext uri="{FF2B5EF4-FFF2-40B4-BE49-F238E27FC236}">
              <a16:creationId xmlns:a16="http://schemas.microsoft.com/office/drawing/2014/main" id="{00000000-0008-0000-2300-0000F64A0100}"/>
            </a:ext>
          </a:extLst>
        </xdr:cNvPr>
        <xdr:cNvPicPr>
          <a:picLocks noChangeAspect="1"/>
        </xdr:cNvPicPr>
      </xdr:nvPicPr>
      <xdr:blipFill>
        <a:blip xmlns:r="http://schemas.openxmlformats.org/officeDocument/2006/relationships" r:embed="rId1"/>
        <a:srcRect/>
        <a:stretch>
          <a:fillRect/>
        </a:stretch>
      </xdr:blipFill>
      <xdr:spPr bwMode="auto">
        <a:xfrm>
          <a:off x="36286" y="0"/>
          <a:ext cx="614081" cy="517070"/>
        </a:xfrm>
        <a:prstGeom prst="rect">
          <a:avLst/>
        </a:prstGeom>
        <a:noFill/>
        <a:ln>
          <a:noFill/>
          <a:prstDash val="solid"/>
        </a:ln>
      </xdr:spPr>
    </xdr:pic>
    <xdr:clientData/>
  </xdr:twoCellAnchor>
</xdr:wsDr>
</file>

<file path=xl/drawings/drawing34.xml><?xml version="1.0" encoding="utf-8"?>
<xdr:wsDr xmlns:xdr="http://schemas.openxmlformats.org/drawingml/2006/spreadsheetDrawing" xmlns:a="http://schemas.openxmlformats.org/drawingml/2006/main">
  <xdr:twoCellAnchor editAs="oneCell">
    <xdr:from>
      <xdr:col>0</xdr:col>
      <xdr:colOff>9769</xdr:colOff>
      <xdr:row>0</xdr:row>
      <xdr:rowOff>29307</xdr:rowOff>
    </xdr:from>
    <xdr:to>
      <xdr:col>1</xdr:col>
      <xdr:colOff>4152</xdr:colOff>
      <xdr:row>2</xdr:row>
      <xdr:rowOff>9280</xdr:rowOff>
    </xdr:to>
    <xdr:pic>
      <xdr:nvPicPr>
        <xdr:cNvPr id="85750" name="Picture 4">
          <a:extLst>
            <a:ext uri="{FF2B5EF4-FFF2-40B4-BE49-F238E27FC236}">
              <a16:creationId xmlns:a16="http://schemas.microsoft.com/office/drawing/2014/main" id="{00000000-0008-0000-2600-0000F64E0100}"/>
            </a:ext>
          </a:extLst>
        </xdr:cNvPr>
        <xdr:cNvPicPr>
          <a:picLocks noChangeAspect="1"/>
        </xdr:cNvPicPr>
      </xdr:nvPicPr>
      <xdr:blipFill>
        <a:blip xmlns:r="http://schemas.openxmlformats.org/officeDocument/2006/relationships" r:embed="rId1"/>
        <a:srcRect/>
        <a:stretch>
          <a:fillRect/>
        </a:stretch>
      </xdr:blipFill>
      <xdr:spPr bwMode="auto">
        <a:xfrm>
          <a:off x="9769" y="29307"/>
          <a:ext cx="600075" cy="351204"/>
        </a:xfrm>
        <a:prstGeom prst="rect">
          <a:avLst/>
        </a:prstGeom>
        <a:noFill/>
        <a:ln>
          <a:noFill/>
          <a:prstDash val="solid"/>
        </a:ln>
      </xdr:spPr>
    </xdr:pic>
    <xdr:clientData/>
  </xdr:twoCellAnchor>
</xdr:wsDr>
</file>

<file path=xl/drawings/drawing35.xml><?xml version="1.0" encoding="utf-8"?>
<xdr:wsDr xmlns:xdr="http://schemas.openxmlformats.org/drawingml/2006/spreadsheetDrawing" xmlns:a="http://schemas.openxmlformats.org/drawingml/2006/main">
  <xdr:twoCellAnchor editAs="oneCell">
    <xdr:from>
      <xdr:col>0</xdr:col>
      <xdr:colOff>0</xdr:colOff>
      <xdr:row>0</xdr:row>
      <xdr:rowOff>47625</xdr:rowOff>
    </xdr:from>
    <xdr:to>
      <xdr:col>0</xdr:col>
      <xdr:colOff>492125</xdr:colOff>
      <xdr:row>2</xdr:row>
      <xdr:rowOff>34925</xdr:rowOff>
    </xdr:to>
    <xdr:pic>
      <xdr:nvPicPr>
        <xdr:cNvPr id="86774" name="Picture 4">
          <a:extLst>
            <a:ext uri="{FF2B5EF4-FFF2-40B4-BE49-F238E27FC236}">
              <a16:creationId xmlns:a16="http://schemas.microsoft.com/office/drawing/2014/main" id="{00000000-0008-0000-2700-0000F6520100}"/>
            </a:ext>
          </a:extLst>
        </xdr:cNvPr>
        <xdr:cNvPicPr>
          <a:picLocks noChangeAspect="1"/>
        </xdr:cNvPicPr>
      </xdr:nvPicPr>
      <xdr:blipFill>
        <a:blip xmlns:r="http://schemas.openxmlformats.org/officeDocument/2006/relationships" r:embed="rId1"/>
        <a:srcRect/>
        <a:stretch>
          <a:fillRect/>
        </a:stretch>
      </xdr:blipFill>
      <xdr:spPr bwMode="auto">
        <a:xfrm>
          <a:off x="0" y="47625"/>
          <a:ext cx="492125" cy="352425"/>
        </a:xfrm>
        <a:prstGeom prst="rect">
          <a:avLst/>
        </a:prstGeom>
        <a:noFill/>
        <a:ln>
          <a:noFill/>
          <a:prstDash val="solid"/>
        </a:ln>
      </xdr:spPr>
    </xdr:pic>
    <xdr:clientData/>
  </xdr:twoCellAnchor>
</xdr:wsDr>
</file>

<file path=xl/drawings/drawing3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600075</xdr:colOff>
      <xdr:row>2</xdr:row>
      <xdr:rowOff>146539</xdr:rowOff>
    </xdr:to>
    <xdr:pic>
      <xdr:nvPicPr>
        <xdr:cNvPr id="87798" name="Picture 4">
          <a:extLst>
            <a:ext uri="{FF2B5EF4-FFF2-40B4-BE49-F238E27FC236}">
              <a16:creationId xmlns:a16="http://schemas.microsoft.com/office/drawing/2014/main" id="{00000000-0008-0000-2800-0000F6560100}"/>
            </a:ext>
          </a:extLst>
        </xdr:cNvPr>
        <xdr:cNvPicPr>
          <a:picLocks noChangeAspect="1"/>
        </xdr:cNvPicPr>
      </xdr:nvPicPr>
      <xdr:blipFill>
        <a:blip xmlns:r="http://schemas.openxmlformats.org/officeDocument/2006/relationships" r:embed="rId1"/>
        <a:srcRect/>
        <a:stretch>
          <a:fillRect/>
        </a:stretch>
      </xdr:blipFill>
      <xdr:spPr bwMode="auto">
        <a:xfrm>
          <a:off x="0" y="0"/>
          <a:ext cx="600075" cy="517770"/>
        </a:xfrm>
        <a:prstGeom prst="rect">
          <a:avLst/>
        </a:prstGeom>
        <a:noFill/>
        <a:ln>
          <a:noFill/>
          <a:prstDash val="solid"/>
        </a:ln>
      </xdr:spPr>
    </xdr:pic>
    <xdr:clientData/>
  </xdr:twoCellAnchor>
</xdr:wsDr>
</file>

<file path=xl/drawings/drawing3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600075</xdr:colOff>
      <xdr:row>2</xdr:row>
      <xdr:rowOff>149225</xdr:rowOff>
    </xdr:to>
    <xdr:pic>
      <xdr:nvPicPr>
        <xdr:cNvPr id="88822" name="Picture 4">
          <a:extLst>
            <a:ext uri="{FF2B5EF4-FFF2-40B4-BE49-F238E27FC236}">
              <a16:creationId xmlns:a16="http://schemas.microsoft.com/office/drawing/2014/main" id="{00000000-0008-0000-2900-0000F65A0100}"/>
            </a:ext>
          </a:extLst>
        </xdr:cNvPr>
        <xdr:cNvPicPr>
          <a:picLocks noChangeAspect="1"/>
        </xdr:cNvPicPr>
      </xdr:nvPicPr>
      <xdr:blipFill>
        <a:blip xmlns:r="http://schemas.openxmlformats.org/officeDocument/2006/relationships" r:embed="rId1"/>
        <a:srcRect/>
        <a:stretch>
          <a:fillRect/>
        </a:stretch>
      </xdr:blipFill>
      <xdr:spPr bwMode="auto">
        <a:xfrm>
          <a:off x="0" y="0"/>
          <a:ext cx="600075" cy="514350"/>
        </a:xfrm>
        <a:prstGeom prst="rect">
          <a:avLst/>
        </a:prstGeom>
        <a:noFill/>
        <a:ln>
          <a:noFill/>
          <a:prstDash val="solid"/>
        </a:ln>
      </xdr:spPr>
    </xdr:pic>
    <xdr:clientData/>
  </xdr:twoCellAnchor>
</xdr:wsDr>
</file>

<file path=xl/drawings/drawing38.xml><?xml version="1.0" encoding="utf-8"?>
<xdr:wsDr xmlns:xdr="http://schemas.openxmlformats.org/drawingml/2006/spreadsheetDrawing" xmlns:a="http://schemas.openxmlformats.org/drawingml/2006/main">
  <xdr:twoCellAnchor editAs="oneCell">
    <xdr:from>
      <xdr:col>0</xdr:col>
      <xdr:colOff>81643</xdr:colOff>
      <xdr:row>0</xdr:row>
      <xdr:rowOff>0</xdr:rowOff>
    </xdr:from>
    <xdr:to>
      <xdr:col>0</xdr:col>
      <xdr:colOff>681718</xdr:colOff>
      <xdr:row>2</xdr:row>
      <xdr:rowOff>151493</xdr:rowOff>
    </xdr:to>
    <xdr:pic>
      <xdr:nvPicPr>
        <xdr:cNvPr id="89846" name="Picture 4">
          <a:extLst>
            <a:ext uri="{FF2B5EF4-FFF2-40B4-BE49-F238E27FC236}">
              <a16:creationId xmlns:a16="http://schemas.microsoft.com/office/drawing/2014/main" id="{00000000-0008-0000-2A00-0000F65E0100}"/>
            </a:ext>
          </a:extLst>
        </xdr:cNvPr>
        <xdr:cNvPicPr>
          <a:picLocks noChangeAspect="1"/>
        </xdr:cNvPicPr>
      </xdr:nvPicPr>
      <xdr:blipFill>
        <a:blip xmlns:r="http://schemas.openxmlformats.org/officeDocument/2006/relationships" r:embed="rId1"/>
        <a:srcRect/>
        <a:stretch>
          <a:fillRect/>
        </a:stretch>
      </xdr:blipFill>
      <xdr:spPr bwMode="auto">
        <a:xfrm>
          <a:off x="81643" y="0"/>
          <a:ext cx="600075" cy="514350"/>
        </a:xfrm>
        <a:prstGeom prst="rect">
          <a:avLst/>
        </a:prstGeom>
        <a:noFill/>
        <a:ln>
          <a:noFill/>
          <a:prstDash val="solid"/>
        </a:ln>
      </xdr:spPr>
    </xdr:pic>
    <xdr:clientData/>
  </xdr:twoCellAnchor>
</xdr:wsDr>
</file>

<file path=xl/drawings/drawing39.xml><?xml version="1.0" encoding="utf-8"?>
<xdr:wsDr xmlns:xdr="http://schemas.openxmlformats.org/drawingml/2006/spreadsheetDrawing" xmlns:a="http://schemas.openxmlformats.org/drawingml/2006/main">
  <xdr:twoCellAnchor editAs="oneCell">
    <xdr:from>
      <xdr:col>0</xdr:col>
      <xdr:colOff>95250</xdr:colOff>
      <xdr:row>0</xdr:row>
      <xdr:rowOff>0</xdr:rowOff>
    </xdr:from>
    <xdr:to>
      <xdr:col>0</xdr:col>
      <xdr:colOff>695325</xdr:colOff>
      <xdr:row>2</xdr:row>
      <xdr:rowOff>149225</xdr:rowOff>
    </xdr:to>
    <xdr:pic>
      <xdr:nvPicPr>
        <xdr:cNvPr id="90869" name="Picture 5">
          <a:extLst>
            <a:ext uri="{FF2B5EF4-FFF2-40B4-BE49-F238E27FC236}">
              <a16:creationId xmlns:a16="http://schemas.microsoft.com/office/drawing/2014/main" id="{00000000-0008-0000-2B00-0000F5620100}"/>
            </a:ext>
          </a:extLst>
        </xdr:cNvPr>
        <xdr:cNvPicPr>
          <a:picLocks noChangeAspect="1"/>
        </xdr:cNvPicPr>
      </xdr:nvPicPr>
      <xdr:blipFill>
        <a:blip xmlns:r="http://schemas.openxmlformats.org/officeDocument/2006/relationships" r:embed="rId1"/>
        <a:srcRect/>
        <a:stretch>
          <a:fillRect/>
        </a:stretch>
      </xdr:blipFill>
      <xdr:spPr bwMode="auto">
        <a:xfrm>
          <a:off x="95250" y="0"/>
          <a:ext cx="600075" cy="514350"/>
        </a:xfrm>
        <a:prstGeom prst="rect">
          <a:avLst/>
        </a:prstGeom>
        <a:noFill/>
        <a:ln>
          <a:noFill/>
          <a:prstDash val="solid"/>
        </a:ln>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14</xdr:col>
      <xdr:colOff>295729</xdr:colOff>
      <xdr:row>1</xdr:row>
      <xdr:rowOff>91621</xdr:rowOff>
    </xdr:from>
    <xdr:to>
      <xdr:col>15</xdr:col>
      <xdr:colOff>656957</xdr:colOff>
      <xdr:row>5</xdr:row>
      <xdr:rowOff>75558</xdr:rowOff>
    </xdr:to>
    <xdr:pic>
      <xdr:nvPicPr>
        <xdr:cNvPr id="3" name="Picture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1"/>
        <a:stretch>
          <a:fillRect/>
        </a:stretch>
      </xdr:blipFill>
      <xdr:spPr>
        <a:xfrm>
          <a:off x="13667015" y="273050"/>
          <a:ext cx="1549585" cy="936437"/>
        </a:xfrm>
        <a:prstGeom prst="rect">
          <a:avLst/>
        </a:prstGeom>
        <a:ln>
          <a:prstDash val="solid"/>
        </a:ln>
      </xdr:spPr>
    </xdr:pic>
    <xdr:clientData/>
  </xdr:twoCellAnchor>
  <xdr:twoCellAnchor editAs="oneCell">
    <xdr:from>
      <xdr:col>1</xdr:col>
      <xdr:colOff>133350</xdr:colOff>
      <xdr:row>1</xdr:row>
      <xdr:rowOff>123825</xdr:rowOff>
    </xdr:from>
    <xdr:to>
      <xdr:col>1</xdr:col>
      <xdr:colOff>785679</xdr:colOff>
      <xdr:row>3</xdr:row>
      <xdr:rowOff>2321</xdr:rowOff>
    </xdr:to>
    <xdr:pic>
      <xdr:nvPicPr>
        <xdr:cNvPr id="4" name="Picture 3">
          <a:extLst>
            <a:ext uri="{FF2B5EF4-FFF2-40B4-BE49-F238E27FC236}">
              <a16:creationId xmlns:a16="http://schemas.microsoft.com/office/drawing/2014/main" id="{00000000-0008-0000-0400-000004000000}"/>
            </a:ext>
          </a:extLst>
        </xdr:cNvPr>
        <xdr:cNvPicPr>
          <a:picLocks noChangeAspect="1"/>
        </xdr:cNvPicPr>
      </xdr:nvPicPr>
      <xdr:blipFill>
        <a:blip xmlns:r="http://schemas.openxmlformats.org/officeDocument/2006/relationships" r:embed="rId2"/>
        <a:stretch>
          <a:fillRect/>
        </a:stretch>
      </xdr:blipFill>
      <xdr:spPr>
        <a:xfrm>
          <a:off x="809625" y="523875"/>
          <a:ext cx="652329" cy="402371"/>
        </a:xfrm>
        <a:prstGeom prst="rect">
          <a:avLst/>
        </a:prstGeom>
        <a:ln>
          <a:prstDash val="solid"/>
        </a:ln>
      </xdr:spPr>
    </xdr:pic>
    <xdr:clientData/>
  </xdr:twoCellAnchor>
</xdr:wsDr>
</file>

<file path=xl/drawings/drawing40.xml><?xml version="1.0" encoding="utf-8"?>
<xdr:wsDr xmlns:xdr="http://schemas.openxmlformats.org/drawingml/2006/spreadsheetDrawing" xmlns:a="http://schemas.openxmlformats.org/drawingml/2006/main">
  <xdr:twoCellAnchor editAs="oneCell">
    <xdr:from>
      <xdr:col>0</xdr:col>
      <xdr:colOff>1</xdr:colOff>
      <xdr:row>0</xdr:row>
      <xdr:rowOff>0</xdr:rowOff>
    </xdr:from>
    <xdr:to>
      <xdr:col>0</xdr:col>
      <xdr:colOff>547689</xdr:colOff>
      <xdr:row>1</xdr:row>
      <xdr:rowOff>158750</xdr:rowOff>
    </xdr:to>
    <xdr:pic>
      <xdr:nvPicPr>
        <xdr:cNvPr id="91893" name="Picture 4">
          <a:extLst>
            <a:ext uri="{FF2B5EF4-FFF2-40B4-BE49-F238E27FC236}">
              <a16:creationId xmlns:a16="http://schemas.microsoft.com/office/drawing/2014/main" id="{00000000-0008-0000-2C00-0000F5660100}"/>
            </a:ext>
          </a:extLst>
        </xdr:cNvPr>
        <xdr:cNvPicPr>
          <a:picLocks noChangeAspect="1"/>
        </xdr:cNvPicPr>
      </xdr:nvPicPr>
      <xdr:blipFill>
        <a:blip xmlns:r="http://schemas.openxmlformats.org/officeDocument/2006/relationships" r:embed="rId1"/>
        <a:srcRect/>
        <a:stretch>
          <a:fillRect/>
        </a:stretch>
      </xdr:blipFill>
      <xdr:spPr bwMode="auto">
        <a:xfrm>
          <a:off x="1" y="0"/>
          <a:ext cx="547688" cy="404813"/>
        </a:xfrm>
        <a:prstGeom prst="rect">
          <a:avLst/>
        </a:prstGeom>
        <a:noFill/>
        <a:ln>
          <a:noFill/>
          <a:prstDash val="solid"/>
        </a:ln>
      </xdr:spPr>
    </xdr:pic>
    <xdr:clientData/>
  </xdr:twoCellAnchor>
</xdr:wsDr>
</file>

<file path=xl/drawings/drawing41.xml><?xml version="1.0" encoding="utf-8"?>
<xdr:wsDr xmlns:xdr="http://schemas.openxmlformats.org/drawingml/2006/spreadsheetDrawing" xmlns:a="http://schemas.openxmlformats.org/drawingml/2006/main">
  <xdr:twoCellAnchor editAs="oneCell">
    <xdr:from>
      <xdr:col>0</xdr:col>
      <xdr:colOff>0</xdr:colOff>
      <xdr:row>0</xdr:row>
      <xdr:rowOff>15875</xdr:rowOff>
    </xdr:from>
    <xdr:to>
      <xdr:col>0</xdr:col>
      <xdr:colOff>603250</xdr:colOff>
      <xdr:row>2</xdr:row>
      <xdr:rowOff>55563</xdr:rowOff>
    </xdr:to>
    <xdr:pic>
      <xdr:nvPicPr>
        <xdr:cNvPr id="92917" name="Picture 4">
          <a:extLst>
            <a:ext uri="{FF2B5EF4-FFF2-40B4-BE49-F238E27FC236}">
              <a16:creationId xmlns:a16="http://schemas.microsoft.com/office/drawing/2014/main" id="{00000000-0008-0000-2D00-0000F56A0100}"/>
            </a:ext>
          </a:extLst>
        </xdr:cNvPr>
        <xdr:cNvPicPr>
          <a:picLocks noChangeAspect="1"/>
        </xdr:cNvPicPr>
      </xdr:nvPicPr>
      <xdr:blipFill>
        <a:blip xmlns:r="http://schemas.openxmlformats.org/officeDocument/2006/relationships" r:embed="rId1"/>
        <a:srcRect/>
        <a:stretch>
          <a:fillRect/>
        </a:stretch>
      </xdr:blipFill>
      <xdr:spPr bwMode="auto">
        <a:xfrm>
          <a:off x="0" y="15875"/>
          <a:ext cx="603250" cy="547688"/>
        </a:xfrm>
        <a:prstGeom prst="rect">
          <a:avLst/>
        </a:prstGeom>
        <a:noFill/>
        <a:ln>
          <a:noFill/>
          <a:prstDash val="solid"/>
        </a:ln>
      </xdr:spPr>
    </xdr:pic>
    <xdr:clientData/>
  </xdr:twoCellAnchor>
</xdr:wsDr>
</file>

<file path=xl/drawings/drawing4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600075</xdr:colOff>
      <xdr:row>2</xdr:row>
      <xdr:rowOff>192617</xdr:rowOff>
    </xdr:to>
    <xdr:pic>
      <xdr:nvPicPr>
        <xdr:cNvPr id="93941" name="Picture 4">
          <a:extLst>
            <a:ext uri="{FF2B5EF4-FFF2-40B4-BE49-F238E27FC236}">
              <a16:creationId xmlns:a16="http://schemas.microsoft.com/office/drawing/2014/main" id="{00000000-0008-0000-2E00-0000F56E0100}"/>
            </a:ext>
          </a:extLst>
        </xdr:cNvPr>
        <xdr:cNvPicPr>
          <a:picLocks noChangeAspect="1"/>
        </xdr:cNvPicPr>
      </xdr:nvPicPr>
      <xdr:blipFill>
        <a:blip xmlns:r="http://schemas.openxmlformats.org/officeDocument/2006/relationships" r:embed="rId1"/>
        <a:srcRect/>
        <a:stretch>
          <a:fillRect/>
        </a:stretch>
      </xdr:blipFill>
      <xdr:spPr bwMode="auto">
        <a:xfrm>
          <a:off x="0" y="0"/>
          <a:ext cx="600075" cy="514350"/>
        </a:xfrm>
        <a:prstGeom prst="rect">
          <a:avLst/>
        </a:prstGeom>
        <a:noFill/>
        <a:ln>
          <a:noFill/>
          <a:prstDash val="solid"/>
        </a:ln>
      </xdr:spPr>
    </xdr:pic>
    <xdr:clientData/>
  </xdr:twoCellAnchor>
</xdr:wsDr>
</file>

<file path=xl/drawings/drawing43.xml><?xml version="1.0" encoding="utf-8"?>
<xdr:wsDr xmlns:xdr="http://schemas.openxmlformats.org/drawingml/2006/spreadsheetDrawing" xmlns:a="http://schemas.openxmlformats.org/drawingml/2006/main">
  <xdr:twoCellAnchor editAs="oneCell">
    <xdr:from>
      <xdr:col>0</xdr:col>
      <xdr:colOff>18142</xdr:colOff>
      <xdr:row>0</xdr:row>
      <xdr:rowOff>1</xdr:rowOff>
    </xdr:from>
    <xdr:to>
      <xdr:col>0</xdr:col>
      <xdr:colOff>771071</xdr:colOff>
      <xdr:row>2</xdr:row>
      <xdr:rowOff>217715</xdr:rowOff>
    </xdr:to>
    <xdr:pic>
      <xdr:nvPicPr>
        <xdr:cNvPr id="108238" name="Picture 4">
          <a:extLst>
            <a:ext uri="{FF2B5EF4-FFF2-40B4-BE49-F238E27FC236}">
              <a16:creationId xmlns:a16="http://schemas.microsoft.com/office/drawing/2014/main" id="{00000000-0008-0000-2F00-0000CEA60100}"/>
            </a:ext>
          </a:extLst>
        </xdr:cNvPr>
        <xdr:cNvPicPr>
          <a:picLocks noChangeAspect="1"/>
        </xdr:cNvPicPr>
      </xdr:nvPicPr>
      <xdr:blipFill>
        <a:blip xmlns:r="http://schemas.openxmlformats.org/officeDocument/2006/relationships" r:embed="rId1"/>
        <a:srcRect/>
        <a:stretch>
          <a:fillRect/>
        </a:stretch>
      </xdr:blipFill>
      <xdr:spPr bwMode="auto">
        <a:xfrm>
          <a:off x="18142" y="1"/>
          <a:ext cx="752929" cy="725714"/>
        </a:xfrm>
        <a:prstGeom prst="rect">
          <a:avLst/>
        </a:prstGeom>
        <a:noFill/>
        <a:ln>
          <a:noFill/>
          <a:prstDash val="solid"/>
        </a:ln>
      </xdr:spPr>
    </xdr:pic>
    <xdr:clientData/>
  </xdr:twoCellAnchor>
</xdr:wsDr>
</file>

<file path=xl/drawings/drawing44.xml><?xml version="1.0" encoding="utf-8"?>
<xdr:wsDr xmlns:xdr="http://schemas.openxmlformats.org/drawingml/2006/spreadsheetDrawing" xmlns:a="http://schemas.openxmlformats.org/drawingml/2006/main">
  <xdr:twoCellAnchor editAs="oneCell">
    <xdr:from>
      <xdr:col>0</xdr:col>
      <xdr:colOff>54429</xdr:colOff>
      <xdr:row>0</xdr:row>
      <xdr:rowOff>0</xdr:rowOff>
    </xdr:from>
    <xdr:to>
      <xdr:col>0</xdr:col>
      <xdr:colOff>654504</xdr:colOff>
      <xdr:row>2</xdr:row>
      <xdr:rowOff>3175</xdr:rowOff>
    </xdr:to>
    <xdr:pic>
      <xdr:nvPicPr>
        <xdr:cNvPr id="94965" name="Picture 4">
          <a:extLst>
            <a:ext uri="{FF2B5EF4-FFF2-40B4-BE49-F238E27FC236}">
              <a16:creationId xmlns:a16="http://schemas.microsoft.com/office/drawing/2014/main" id="{00000000-0008-0000-3000-0000F5720100}"/>
            </a:ext>
          </a:extLst>
        </xdr:cNvPr>
        <xdr:cNvPicPr>
          <a:picLocks noChangeAspect="1"/>
        </xdr:cNvPicPr>
      </xdr:nvPicPr>
      <xdr:blipFill>
        <a:blip xmlns:r="http://schemas.openxmlformats.org/officeDocument/2006/relationships" r:embed="rId1"/>
        <a:srcRect/>
        <a:stretch>
          <a:fillRect/>
        </a:stretch>
      </xdr:blipFill>
      <xdr:spPr bwMode="auto">
        <a:xfrm>
          <a:off x="54429" y="0"/>
          <a:ext cx="600075" cy="511175"/>
        </a:xfrm>
        <a:prstGeom prst="rect">
          <a:avLst/>
        </a:prstGeom>
        <a:noFill/>
        <a:ln>
          <a:noFill/>
          <a:prstDash val="solid"/>
        </a:ln>
      </xdr:spPr>
    </xdr:pic>
    <xdr:clientData/>
  </xdr:twoCellAnchor>
</xdr:wsDr>
</file>

<file path=xl/drawings/drawing45.xml><?xml version="1.0" encoding="utf-8"?>
<xdr:wsDr xmlns:xdr="http://schemas.openxmlformats.org/drawingml/2006/spreadsheetDrawing" xmlns:a="http://schemas.openxmlformats.org/drawingml/2006/main">
  <xdr:twoCellAnchor editAs="oneCell">
    <xdr:from>
      <xdr:col>0</xdr:col>
      <xdr:colOff>9072</xdr:colOff>
      <xdr:row>0</xdr:row>
      <xdr:rowOff>0</xdr:rowOff>
    </xdr:from>
    <xdr:to>
      <xdr:col>1</xdr:col>
      <xdr:colOff>1361</xdr:colOff>
      <xdr:row>1</xdr:row>
      <xdr:rowOff>173264</xdr:rowOff>
    </xdr:to>
    <xdr:pic>
      <xdr:nvPicPr>
        <xdr:cNvPr id="95988" name="Picture 5">
          <a:extLst>
            <a:ext uri="{FF2B5EF4-FFF2-40B4-BE49-F238E27FC236}">
              <a16:creationId xmlns:a16="http://schemas.microsoft.com/office/drawing/2014/main" id="{00000000-0008-0000-3100-0000F4760100}"/>
            </a:ext>
          </a:extLst>
        </xdr:cNvPr>
        <xdr:cNvPicPr>
          <a:picLocks noChangeAspect="1"/>
        </xdr:cNvPicPr>
      </xdr:nvPicPr>
      <xdr:blipFill>
        <a:blip xmlns:r="http://schemas.openxmlformats.org/officeDocument/2006/relationships" r:embed="rId1"/>
        <a:srcRect/>
        <a:stretch>
          <a:fillRect/>
        </a:stretch>
      </xdr:blipFill>
      <xdr:spPr bwMode="auto">
        <a:xfrm>
          <a:off x="9072" y="0"/>
          <a:ext cx="600075" cy="354693"/>
        </a:xfrm>
        <a:prstGeom prst="rect">
          <a:avLst/>
        </a:prstGeom>
        <a:noFill/>
        <a:ln>
          <a:noFill/>
          <a:prstDash val="solid"/>
        </a:ln>
      </xdr:spPr>
    </xdr:pic>
    <xdr:clientData/>
  </xdr:twoCellAnchor>
</xdr:wsDr>
</file>

<file path=xl/drawings/drawing4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600075</xdr:colOff>
      <xdr:row>1</xdr:row>
      <xdr:rowOff>187325</xdr:rowOff>
    </xdr:to>
    <xdr:pic>
      <xdr:nvPicPr>
        <xdr:cNvPr id="97011" name="Picture 4">
          <a:extLst>
            <a:ext uri="{FF2B5EF4-FFF2-40B4-BE49-F238E27FC236}">
              <a16:creationId xmlns:a16="http://schemas.microsoft.com/office/drawing/2014/main" id="{00000000-0008-0000-3200-0000F37A0100}"/>
            </a:ext>
          </a:extLst>
        </xdr:cNvPr>
        <xdr:cNvPicPr>
          <a:picLocks noChangeAspect="1"/>
        </xdr:cNvPicPr>
      </xdr:nvPicPr>
      <xdr:blipFill>
        <a:blip xmlns:r="http://schemas.openxmlformats.org/officeDocument/2006/relationships" r:embed="rId1"/>
        <a:srcRect/>
        <a:stretch>
          <a:fillRect/>
        </a:stretch>
      </xdr:blipFill>
      <xdr:spPr bwMode="auto">
        <a:xfrm>
          <a:off x="0" y="0"/>
          <a:ext cx="600075" cy="367242"/>
        </a:xfrm>
        <a:prstGeom prst="rect">
          <a:avLst/>
        </a:prstGeom>
        <a:noFill/>
        <a:ln>
          <a:noFill/>
          <a:prstDash val="solid"/>
        </a:ln>
      </xdr:spPr>
    </xdr:pic>
    <xdr:clientData/>
  </xdr:twoCellAnchor>
</xdr:wsDr>
</file>

<file path=xl/drawings/drawing47.xml><?xml version="1.0" encoding="utf-8"?>
<xdr:wsDr xmlns:xdr="http://schemas.openxmlformats.org/drawingml/2006/spreadsheetDrawing" xmlns:a="http://schemas.openxmlformats.org/drawingml/2006/main">
  <xdr:twoCellAnchor editAs="oneCell">
    <xdr:from>
      <xdr:col>0</xdr:col>
      <xdr:colOff>8467</xdr:colOff>
      <xdr:row>0</xdr:row>
      <xdr:rowOff>0</xdr:rowOff>
    </xdr:from>
    <xdr:to>
      <xdr:col>0</xdr:col>
      <xdr:colOff>608542</xdr:colOff>
      <xdr:row>1</xdr:row>
      <xdr:rowOff>180974</xdr:rowOff>
    </xdr:to>
    <xdr:pic>
      <xdr:nvPicPr>
        <xdr:cNvPr id="98035" name="Picture 4">
          <a:extLst>
            <a:ext uri="{FF2B5EF4-FFF2-40B4-BE49-F238E27FC236}">
              <a16:creationId xmlns:a16="http://schemas.microsoft.com/office/drawing/2014/main" id="{00000000-0008-0000-3400-0000F37E0100}"/>
            </a:ext>
          </a:extLst>
        </xdr:cNvPr>
        <xdr:cNvPicPr>
          <a:picLocks noChangeAspect="1"/>
        </xdr:cNvPicPr>
      </xdr:nvPicPr>
      <xdr:blipFill>
        <a:blip xmlns:r="http://schemas.openxmlformats.org/officeDocument/2006/relationships" r:embed="rId1"/>
        <a:srcRect/>
        <a:stretch>
          <a:fillRect/>
        </a:stretch>
      </xdr:blipFill>
      <xdr:spPr bwMode="auto">
        <a:xfrm>
          <a:off x="8467" y="0"/>
          <a:ext cx="600075" cy="367241"/>
        </a:xfrm>
        <a:prstGeom prst="rect">
          <a:avLst/>
        </a:prstGeom>
        <a:noFill/>
        <a:ln>
          <a:noFill/>
          <a:prstDash val="solid"/>
        </a:ln>
      </xdr:spPr>
    </xdr:pic>
    <xdr:clientData/>
  </xdr:twoCellAnchor>
</xdr:wsDr>
</file>

<file path=xl/drawings/drawing4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600075</xdr:colOff>
      <xdr:row>1</xdr:row>
      <xdr:rowOff>179387</xdr:rowOff>
    </xdr:to>
    <xdr:pic>
      <xdr:nvPicPr>
        <xdr:cNvPr id="99059" name="Picture 5">
          <a:extLst>
            <a:ext uri="{FF2B5EF4-FFF2-40B4-BE49-F238E27FC236}">
              <a16:creationId xmlns:a16="http://schemas.microsoft.com/office/drawing/2014/main" id="{00000000-0008-0000-3500-0000F3820100}"/>
            </a:ext>
          </a:extLst>
        </xdr:cNvPr>
        <xdr:cNvPicPr>
          <a:picLocks noChangeAspect="1"/>
        </xdr:cNvPicPr>
      </xdr:nvPicPr>
      <xdr:blipFill>
        <a:blip xmlns:r="http://schemas.openxmlformats.org/officeDocument/2006/relationships" r:embed="rId1"/>
        <a:srcRect/>
        <a:stretch>
          <a:fillRect/>
        </a:stretch>
      </xdr:blipFill>
      <xdr:spPr bwMode="auto">
        <a:xfrm>
          <a:off x="0" y="0"/>
          <a:ext cx="600075" cy="361950"/>
        </a:xfrm>
        <a:prstGeom prst="rect">
          <a:avLst/>
        </a:prstGeom>
        <a:noFill/>
        <a:ln>
          <a:noFill/>
          <a:prstDash val="solid"/>
        </a:ln>
      </xdr:spPr>
    </xdr:pic>
    <xdr:clientData/>
  </xdr:twoCellAnchor>
</xdr:wsDr>
</file>

<file path=xl/drawings/drawing49.xml><?xml version="1.0" encoding="utf-8"?>
<xdr:wsDr xmlns:xdr="http://schemas.openxmlformats.org/drawingml/2006/spreadsheetDrawing" xmlns:a="http://schemas.openxmlformats.org/drawingml/2006/main">
  <xdr:twoCellAnchor editAs="oneCell">
    <xdr:from>
      <xdr:col>0</xdr:col>
      <xdr:colOff>55563</xdr:colOff>
      <xdr:row>0</xdr:row>
      <xdr:rowOff>95250</xdr:rowOff>
    </xdr:from>
    <xdr:to>
      <xdr:col>1</xdr:col>
      <xdr:colOff>44450</xdr:colOff>
      <xdr:row>1</xdr:row>
      <xdr:rowOff>171450</xdr:rowOff>
    </xdr:to>
    <xdr:pic>
      <xdr:nvPicPr>
        <xdr:cNvPr id="100080" name="Picture 5">
          <a:extLst>
            <a:ext uri="{FF2B5EF4-FFF2-40B4-BE49-F238E27FC236}">
              <a16:creationId xmlns:a16="http://schemas.microsoft.com/office/drawing/2014/main" id="{00000000-0008-0000-3600-0000F0860100}"/>
            </a:ext>
          </a:extLst>
        </xdr:cNvPr>
        <xdr:cNvPicPr>
          <a:picLocks noChangeAspect="1"/>
        </xdr:cNvPicPr>
      </xdr:nvPicPr>
      <xdr:blipFill>
        <a:blip xmlns:r="http://schemas.openxmlformats.org/officeDocument/2006/relationships" r:embed="rId1"/>
        <a:srcRect/>
        <a:stretch>
          <a:fillRect/>
        </a:stretch>
      </xdr:blipFill>
      <xdr:spPr bwMode="auto">
        <a:xfrm>
          <a:off x="55563" y="95250"/>
          <a:ext cx="600075" cy="361950"/>
        </a:xfrm>
        <a:prstGeom prst="rect">
          <a:avLst/>
        </a:prstGeom>
        <a:noFill/>
        <a:ln>
          <a:noFill/>
          <a:prstDash val="soli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14</xdr:col>
      <xdr:colOff>149678</xdr:colOff>
      <xdr:row>1</xdr:row>
      <xdr:rowOff>70304</xdr:rowOff>
    </xdr:from>
    <xdr:to>
      <xdr:col>15</xdr:col>
      <xdr:colOff>481467</xdr:colOff>
      <xdr:row>5</xdr:row>
      <xdr:rowOff>9073</xdr:rowOff>
    </xdr:to>
    <xdr:pic>
      <xdr:nvPicPr>
        <xdr:cNvPr id="7" name="Picture 6">
          <a:extLst>
            <a:ext uri="{FF2B5EF4-FFF2-40B4-BE49-F238E27FC236}">
              <a16:creationId xmlns:a16="http://schemas.microsoft.com/office/drawing/2014/main" id="{00000000-0008-0000-0500-000007000000}"/>
            </a:ext>
          </a:extLst>
        </xdr:cNvPr>
        <xdr:cNvPicPr>
          <a:picLocks noChangeAspect="1"/>
        </xdr:cNvPicPr>
      </xdr:nvPicPr>
      <xdr:blipFill>
        <a:blip xmlns:r="http://schemas.openxmlformats.org/officeDocument/2006/relationships" r:embed="rId1"/>
        <a:stretch>
          <a:fillRect/>
        </a:stretch>
      </xdr:blipFill>
      <xdr:spPr>
        <a:xfrm>
          <a:off x="13103678" y="251733"/>
          <a:ext cx="1329647" cy="882197"/>
        </a:xfrm>
        <a:prstGeom prst="rect">
          <a:avLst/>
        </a:prstGeom>
        <a:ln>
          <a:prstDash val="solid"/>
        </a:ln>
      </xdr:spPr>
    </xdr:pic>
    <xdr:clientData/>
  </xdr:twoCellAnchor>
  <xdr:twoCellAnchor editAs="oneCell">
    <xdr:from>
      <xdr:col>1</xdr:col>
      <xdr:colOff>47625</xdr:colOff>
      <xdr:row>2</xdr:row>
      <xdr:rowOff>123826</xdr:rowOff>
    </xdr:from>
    <xdr:to>
      <xdr:col>1</xdr:col>
      <xdr:colOff>718930</xdr:colOff>
      <xdr:row>4</xdr:row>
      <xdr:rowOff>17010</xdr:rowOff>
    </xdr:to>
    <xdr:pic>
      <xdr:nvPicPr>
        <xdr:cNvPr id="2" name="Picture 1">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2"/>
        <a:stretch>
          <a:fillRect/>
        </a:stretch>
      </xdr:blipFill>
      <xdr:spPr>
        <a:xfrm>
          <a:off x="419100" y="495301"/>
          <a:ext cx="652255" cy="400050"/>
        </a:xfrm>
        <a:prstGeom prst="rect">
          <a:avLst/>
        </a:prstGeom>
        <a:ln>
          <a:prstDash val="solid"/>
        </a:ln>
      </xdr:spPr>
    </xdr:pic>
    <xdr:clientData/>
  </xdr:twoCellAnchor>
</xdr:wsDr>
</file>

<file path=xl/drawings/drawing50.xml><?xml version="1.0" encoding="utf-8"?>
<xdr:wsDr xmlns:xdr="http://schemas.openxmlformats.org/drawingml/2006/spreadsheetDrawing" xmlns:a="http://schemas.openxmlformats.org/drawingml/2006/main">
  <xdr:twoCellAnchor editAs="oneCell">
    <xdr:from>
      <xdr:col>0</xdr:col>
      <xdr:colOff>25681</xdr:colOff>
      <xdr:row>0</xdr:row>
      <xdr:rowOff>55562</xdr:rowOff>
    </xdr:from>
    <xdr:to>
      <xdr:col>0</xdr:col>
      <xdr:colOff>616231</xdr:colOff>
      <xdr:row>2</xdr:row>
      <xdr:rowOff>91140</xdr:rowOff>
    </xdr:to>
    <xdr:pic>
      <xdr:nvPicPr>
        <xdr:cNvPr id="101104" name="Picture 4">
          <a:extLst>
            <a:ext uri="{FF2B5EF4-FFF2-40B4-BE49-F238E27FC236}">
              <a16:creationId xmlns:a16="http://schemas.microsoft.com/office/drawing/2014/main" id="{00000000-0008-0000-3700-0000F08A0100}"/>
            </a:ext>
          </a:extLst>
        </xdr:cNvPr>
        <xdr:cNvPicPr>
          <a:picLocks noChangeAspect="1"/>
        </xdr:cNvPicPr>
      </xdr:nvPicPr>
      <xdr:blipFill>
        <a:blip xmlns:r="http://schemas.openxmlformats.org/officeDocument/2006/relationships" r:embed="rId1"/>
        <a:srcRect/>
        <a:stretch>
          <a:fillRect/>
        </a:stretch>
      </xdr:blipFill>
      <xdr:spPr bwMode="auto">
        <a:xfrm>
          <a:off x="25681" y="55562"/>
          <a:ext cx="590550" cy="364284"/>
        </a:xfrm>
        <a:prstGeom prst="rect">
          <a:avLst/>
        </a:prstGeom>
        <a:noFill/>
        <a:ln>
          <a:noFill/>
          <a:prstDash val="solid"/>
        </a:ln>
      </xdr:spPr>
    </xdr:pic>
    <xdr:clientData/>
  </xdr:twoCellAnchor>
</xdr:wsDr>
</file>

<file path=xl/drawings/drawing51.xml><?xml version="1.0" encoding="utf-8"?>
<xdr:wsDr xmlns:xdr="http://schemas.openxmlformats.org/drawingml/2006/spreadsheetDrawing" xmlns:a="http://schemas.openxmlformats.org/drawingml/2006/main">
  <xdr:twoCellAnchor editAs="oneCell">
    <xdr:from>
      <xdr:col>0</xdr:col>
      <xdr:colOff>81643</xdr:colOff>
      <xdr:row>0</xdr:row>
      <xdr:rowOff>0</xdr:rowOff>
    </xdr:from>
    <xdr:to>
      <xdr:col>0</xdr:col>
      <xdr:colOff>681718</xdr:colOff>
      <xdr:row>2</xdr:row>
      <xdr:rowOff>110218</xdr:rowOff>
    </xdr:to>
    <xdr:pic>
      <xdr:nvPicPr>
        <xdr:cNvPr id="102128" name="Picture 4">
          <a:extLst>
            <a:ext uri="{FF2B5EF4-FFF2-40B4-BE49-F238E27FC236}">
              <a16:creationId xmlns:a16="http://schemas.microsoft.com/office/drawing/2014/main" id="{00000000-0008-0000-3800-0000F08E0100}"/>
            </a:ext>
          </a:extLst>
        </xdr:cNvPr>
        <xdr:cNvPicPr>
          <a:picLocks noChangeAspect="1"/>
        </xdr:cNvPicPr>
      </xdr:nvPicPr>
      <xdr:blipFill>
        <a:blip xmlns:r="http://schemas.openxmlformats.org/officeDocument/2006/relationships" r:embed="rId1"/>
        <a:srcRect/>
        <a:stretch>
          <a:fillRect/>
        </a:stretch>
      </xdr:blipFill>
      <xdr:spPr bwMode="auto">
        <a:xfrm>
          <a:off x="81643" y="0"/>
          <a:ext cx="600075" cy="527504"/>
        </a:xfrm>
        <a:prstGeom prst="rect">
          <a:avLst/>
        </a:prstGeom>
        <a:noFill/>
        <a:ln>
          <a:noFill/>
          <a:prstDash val="solid"/>
        </a:ln>
      </xdr:spPr>
    </xdr:pic>
    <xdr:clientData/>
  </xdr:twoCellAnchor>
</xdr:wsDr>
</file>

<file path=xl/drawings/drawing52.xml><?xml version="1.0" encoding="utf-8"?>
<xdr:wsDr xmlns:xdr="http://schemas.openxmlformats.org/drawingml/2006/spreadsheetDrawing" xmlns:a="http://schemas.openxmlformats.org/drawingml/2006/main">
  <xdr:twoCellAnchor editAs="oneCell">
    <xdr:from>
      <xdr:col>0</xdr:col>
      <xdr:colOff>0</xdr:colOff>
      <xdr:row>0</xdr:row>
      <xdr:rowOff>47625</xdr:rowOff>
    </xdr:from>
    <xdr:to>
      <xdr:col>0</xdr:col>
      <xdr:colOff>600075</xdr:colOff>
      <xdr:row>1</xdr:row>
      <xdr:rowOff>155575</xdr:rowOff>
    </xdr:to>
    <xdr:pic>
      <xdr:nvPicPr>
        <xdr:cNvPr id="63428" name="Picture 4">
          <a:extLst>
            <a:ext uri="{FF2B5EF4-FFF2-40B4-BE49-F238E27FC236}">
              <a16:creationId xmlns:a16="http://schemas.microsoft.com/office/drawing/2014/main" id="{00000000-0008-0000-3900-0000C4F70000}"/>
            </a:ext>
          </a:extLst>
        </xdr:cNvPr>
        <xdr:cNvPicPr>
          <a:picLocks noChangeAspect="1"/>
        </xdr:cNvPicPr>
      </xdr:nvPicPr>
      <xdr:blipFill>
        <a:blip xmlns:r="http://schemas.openxmlformats.org/officeDocument/2006/relationships" r:embed="rId1"/>
        <a:srcRect/>
        <a:stretch>
          <a:fillRect/>
        </a:stretch>
      </xdr:blipFill>
      <xdr:spPr bwMode="auto">
        <a:xfrm>
          <a:off x="0" y="47625"/>
          <a:ext cx="600075" cy="361950"/>
        </a:xfrm>
        <a:prstGeom prst="rect">
          <a:avLst/>
        </a:prstGeom>
        <a:noFill/>
        <a:ln>
          <a:noFill/>
          <a:prstDash val="solid"/>
        </a:ln>
      </xdr:spPr>
    </xdr:pic>
    <xdr:clientData/>
  </xdr:twoCellAnchor>
</xdr:wsDr>
</file>

<file path=xl/drawings/drawing53.xml><?xml version="1.0" encoding="utf-8"?>
<xdr:wsDr xmlns:xdr="http://schemas.openxmlformats.org/drawingml/2006/spreadsheetDrawing" xmlns:a="http://schemas.openxmlformats.org/drawingml/2006/main">
  <xdr:twoCellAnchor editAs="oneCell">
    <xdr:from>
      <xdr:col>0</xdr:col>
      <xdr:colOff>87313</xdr:colOff>
      <xdr:row>0</xdr:row>
      <xdr:rowOff>0</xdr:rowOff>
    </xdr:from>
    <xdr:to>
      <xdr:col>0</xdr:col>
      <xdr:colOff>687388</xdr:colOff>
      <xdr:row>2</xdr:row>
      <xdr:rowOff>11114</xdr:rowOff>
    </xdr:to>
    <xdr:pic>
      <xdr:nvPicPr>
        <xdr:cNvPr id="103152" name="Picture 4">
          <a:extLst>
            <a:ext uri="{FF2B5EF4-FFF2-40B4-BE49-F238E27FC236}">
              <a16:creationId xmlns:a16="http://schemas.microsoft.com/office/drawing/2014/main" id="{00000000-0008-0000-3A00-0000F0920100}"/>
            </a:ext>
          </a:extLst>
        </xdr:cNvPr>
        <xdr:cNvPicPr>
          <a:picLocks noChangeAspect="1"/>
        </xdr:cNvPicPr>
      </xdr:nvPicPr>
      <xdr:blipFill>
        <a:blip xmlns:r="http://schemas.openxmlformats.org/officeDocument/2006/relationships" r:embed="rId1"/>
        <a:srcRect/>
        <a:stretch>
          <a:fillRect/>
        </a:stretch>
      </xdr:blipFill>
      <xdr:spPr bwMode="auto">
        <a:xfrm>
          <a:off x="87313" y="0"/>
          <a:ext cx="600075" cy="519114"/>
        </a:xfrm>
        <a:prstGeom prst="rect">
          <a:avLst/>
        </a:prstGeom>
        <a:noFill/>
        <a:ln>
          <a:noFill/>
          <a:prstDash val="solid"/>
        </a:ln>
      </xdr:spPr>
    </xdr:pic>
    <xdr:clientData/>
  </xdr:twoCellAnchor>
</xdr:wsDr>
</file>

<file path=xl/drawings/drawing54.xml><?xml version="1.0" encoding="utf-8"?>
<xdr:wsDr xmlns:xdr="http://schemas.openxmlformats.org/drawingml/2006/spreadsheetDrawing" xmlns:a="http://schemas.openxmlformats.org/drawingml/2006/main">
  <xdr:twoCellAnchor editAs="oneCell">
    <xdr:from>
      <xdr:col>0</xdr:col>
      <xdr:colOff>15875</xdr:colOff>
      <xdr:row>0</xdr:row>
      <xdr:rowOff>47625</xdr:rowOff>
    </xdr:from>
    <xdr:to>
      <xdr:col>1</xdr:col>
      <xdr:colOff>4762</xdr:colOff>
      <xdr:row>1</xdr:row>
      <xdr:rowOff>139700</xdr:rowOff>
    </xdr:to>
    <xdr:pic>
      <xdr:nvPicPr>
        <xdr:cNvPr id="104175" name="Picture 4">
          <a:extLst>
            <a:ext uri="{FF2B5EF4-FFF2-40B4-BE49-F238E27FC236}">
              <a16:creationId xmlns:a16="http://schemas.microsoft.com/office/drawing/2014/main" id="{00000000-0008-0000-3B00-0000EF960100}"/>
            </a:ext>
          </a:extLst>
        </xdr:cNvPr>
        <xdr:cNvPicPr>
          <a:picLocks noChangeAspect="1"/>
        </xdr:cNvPicPr>
      </xdr:nvPicPr>
      <xdr:blipFill>
        <a:blip xmlns:r="http://schemas.openxmlformats.org/officeDocument/2006/relationships" r:embed="rId1"/>
        <a:srcRect/>
        <a:stretch>
          <a:fillRect/>
        </a:stretch>
      </xdr:blipFill>
      <xdr:spPr bwMode="auto">
        <a:xfrm>
          <a:off x="15875" y="47625"/>
          <a:ext cx="600075" cy="361950"/>
        </a:xfrm>
        <a:prstGeom prst="rect">
          <a:avLst/>
        </a:prstGeom>
        <a:noFill/>
        <a:ln>
          <a:noFill/>
          <a:prstDash val="solid"/>
        </a:ln>
      </xdr:spPr>
    </xdr:pic>
    <xdr:clientData/>
  </xdr:twoCellAnchor>
</xdr:wsDr>
</file>

<file path=xl/drawings/drawing55.xml><?xml version="1.0" encoding="utf-8"?>
<xdr:wsDr xmlns:xdr="http://schemas.openxmlformats.org/drawingml/2006/spreadsheetDrawing" xmlns:a="http://schemas.openxmlformats.org/drawingml/2006/main">
  <xdr:twoCellAnchor editAs="oneCell">
    <xdr:from>
      <xdr:col>0</xdr:col>
      <xdr:colOff>36286</xdr:colOff>
      <xdr:row>0</xdr:row>
      <xdr:rowOff>54428</xdr:rowOff>
    </xdr:from>
    <xdr:to>
      <xdr:col>1</xdr:col>
      <xdr:colOff>28575</xdr:colOff>
      <xdr:row>1</xdr:row>
      <xdr:rowOff>173717</xdr:rowOff>
    </xdr:to>
    <xdr:pic>
      <xdr:nvPicPr>
        <xdr:cNvPr id="105199" name="Picture 4">
          <a:extLst>
            <a:ext uri="{FF2B5EF4-FFF2-40B4-BE49-F238E27FC236}">
              <a16:creationId xmlns:a16="http://schemas.microsoft.com/office/drawing/2014/main" id="{00000000-0008-0000-3C00-0000EF9A0100}"/>
            </a:ext>
          </a:extLst>
        </xdr:cNvPr>
        <xdr:cNvPicPr>
          <a:picLocks noChangeAspect="1"/>
        </xdr:cNvPicPr>
      </xdr:nvPicPr>
      <xdr:blipFill>
        <a:blip xmlns:r="http://schemas.openxmlformats.org/officeDocument/2006/relationships" r:embed="rId1"/>
        <a:srcRect/>
        <a:stretch>
          <a:fillRect/>
        </a:stretch>
      </xdr:blipFill>
      <xdr:spPr bwMode="auto">
        <a:xfrm>
          <a:off x="36286" y="54428"/>
          <a:ext cx="600075" cy="364218"/>
        </a:xfrm>
        <a:prstGeom prst="rect">
          <a:avLst/>
        </a:prstGeom>
        <a:noFill/>
        <a:ln>
          <a:noFill/>
          <a:prstDash val="solid"/>
        </a:ln>
      </xdr:spPr>
    </xdr:pic>
    <xdr:clientData/>
  </xdr:twoCellAnchor>
</xdr:wsDr>
</file>

<file path=xl/drawings/drawing56.xml><?xml version="1.0" encoding="utf-8"?>
<xdr:wsDr xmlns:xdr="http://schemas.openxmlformats.org/drawingml/2006/spreadsheetDrawing" xmlns:a="http://schemas.openxmlformats.org/drawingml/2006/main">
  <xdr:twoCellAnchor editAs="oneCell">
    <xdr:from>
      <xdr:col>0</xdr:col>
      <xdr:colOff>0</xdr:colOff>
      <xdr:row>0</xdr:row>
      <xdr:rowOff>7938</xdr:rowOff>
    </xdr:from>
    <xdr:to>
      <xdr:col>0</xdr:col>
      <xdr:colOff>600075</xdr:colOff>
      <xdr:row>1</xdr:row>
      <xdr:rowOff>260351</xdr:rowOff>
    </xdr:to>
    <xdr:pic>
      <xdr:nvPicPr>
        <xdr:cNvPr id="5" name="Picture 4">
          <a:extLst>
            <a:ext uri="{FF2B5EF4-FFF2-40B4-BE49-F238E27FC236}">
              <a16:creationId xmlns:a16="http://schemas.microsoft.com/office/drawing/2014/main" id="{00000000-0008-0000-3E00-000005000000}"/>
            </a:ext>
          </a:extLst>
        </xdr:cNvPr>
        <xdr:cNvPicPr>
          <a:picLocks noChangeAspect="1"/>
        </xdr:cNvPicPr>
      </xdr:nvPicPr>
      <xdr:blipFill>
        <a:blip xmlns:r="http://schemas.openxmlformats.org/officeDocument/2006/relationships" r:embed="rId1"/>
        <a:srcRect/>
        <a:stretch>
          <a:fillRect/>
        </a:stretch>
      </xdr:blipFill>
      <xdr:spPr bwMode="auto">
        <a:xfrm>
          <a:off x="0" y="7938"/>
          <a:ext cx="600075" cy="522288"/>
        </a:xfrm>
        <a:prstGeom prst="rect">
          <a:avLst/>
        </a:prstGeom>
        <a:noFill/>
        <a:ln>
          <a:noFill/>
          <a:prstDash val="solid"/>
        </a:ln>
      </xdr:spPr>
    </xdr:pic>
    <xdr:clientData/>
  </xdr:twoCellAnchor>
</xdr:wsDr>
</file>

<file path=xl/drawings/drawing57.xml><?xml version="1.0" encoding="utf-8"?>
<xdr:wsDr xmlns:xdr="http://schemas.openxmlformats.org/drawingml/2006/spreadsheetDrawing" xmlns:a="http://schemas.openxmlformats.org/drawingml/2006/main">
  <xdr:twoCellAnchor editAs="oneCell">
    <xdr:from>
      <xdr:col>0</xdr:col>
      <xdr:colOff>23812</xdr:colOff>
      <xdr:row>0</xdr:row>
      <xdr:rowOff>23813</xdr:rowOff>
    </xdr:from>
    <xdr:to>
      <xdr:col>0</xdr:col>
      <xdr:colOff>714375</xdr:colOff>
      <xdr:row>2</xdr:row>
      <xdr:rowOff>26194</xdr:rowOff>
    </xdr:to>
    <xdr:pic>
      <xdr:nvPicPr>
        <xdr:cNvPr id="5" name="Picture 4">
          <a:extLst>
            <a:ext uri="{FF2B5EF4-FFF2-40B4-BE49-F238E27FC236}">
              <a16:creationId xmlns:a16="http://schemas.microsoft.com/office/drawing/2014/main" id="{00000000-0008-0000-3F00-000005000000}"/>
            </a:ext>
          </a:extLst>
        </xdr:cNvPr>
        <xdr:cNvPicPr>
          <a:picLocks noChangeAspect="1"/>
        </xdr:cNvPicPr>
      </xdr:nvPicPr>
      <xdr:blipFill>
        <a:blip xmlns:r="http://schemas.openxmlformats.org/officeDocument/2006/relationships" r:embed="rId1"/>
        <a:srcRect/>
        <a:stretch>
          <a:fillRect/>
        </a:stretch>
      </xdr:blipFill>
      <xdr:spPr bwMode="auto">
        <a:xfrm>
          <a:off x="23812" y="23813"/>
          <a:ext cx="690563" cy="510381"/>
        </a:xfrm>
        <a:prstGeom prst="rect">
          <a:avLst/>
        </a:prstGeom>
        <a:noFill/>
        <a:ln>
          <a:noFill/>
          <a:prstDash val="solid"/>
        </a:ln>
      </xdr:spPr>
    </xdr:pic>
    <xdr:clientData/>
  </xdr:twoCellAnchor>
</xdr:wsDr>
</file>

<file path=xl/drawings/drawing5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11906</xdr:colOff>
      <xdr:row>2</xdr:row>
      <xdr:rowOff>134938</xdr:rowOff>
    </xdr:to>
    <xdr:pic>
      <xdr:nvPicPr>
        <xdr:cNvPr id="8" name="Picture 7">
          <a:extLst>
            <a:ext uri="{FF2B5EF4-FFF2-40B4-BE49-F238E27FC236}">
              <a16:creationId xmlns:a16="http://schemas.microsoft.com/office/drawing/2014/main" id="{00000000-0008-0000-4000-000008000000}"/>
            </a:ext>
          </a:extLst>
        </xdr:cNvPr>
        <xdr:cNvPicPr>
          <a:picLocks noChangeAspect="1"/>
        </xdr:cNvPicPr>
      </xdr:nvPicPr>
      <xdr:blipFill>
        <a:blip xmlns:r="http://schemas.openxmlformats.org/officeDocument/2006/relationships" r:embed="rId1"/>
        <a:srcRect/>
        <a:stretch>
          <a:fillRect/>
        </a:stretch>
      </xdr:blipFill>
      <xdr:spPr bwMode="auto">
        <a:xfrm>
          <a:off x="0" y="0"/>
          <a:ext cx="904875" cy="547688"/>
        </a:xfrm>
        <a:prstGeom prst="rect">
          <a:avLst/>
        </a:prstGeom>
        <a:noFill/>
        <a:ln>
          <a:noFill/>
          <a:prstDash val="solid"/>
        </a:ln>
      </xdr:spPr>
    </xdr:pic>
    <xdr:clientData/>
  </xdr:twoCellAnchor>
</xdr:wsDr>
</file>

<file path=xl/drawings/drawing59.xml><?xml version="1.0" encoding="utf-8"?>
<xdr:wsDr xmlns:xdr="http://schemas.openxmlformats.org/drawingml/2006/spreadsheetDrawing" xmlns:a="http://schemas.openxmlformats.org/drawingml/2006/main">
  <xdr:twoCellAnchor editAs="oneCell">
    <xdr:from>
      <xdr:col>0</xdr:col>
      <xdr:colOff>23812</xdr:colOff>
      <xdr:row>0</xdr:row>
      <xdr:rowOff>23813</xdr:rowOff>
    </xdr:from>
    <xdr:to>
      <xdr:col>0</xdr:col>
      <xdr:colOff>714375</xdr:colOff>
      <xdr:row>2</xdr:row>
      <xdr:rowOff>26194</xdr:rowOff>
    </xdr:to>
    <xdr:pic>
      <xdr:nvPicPr>
        <xdr:cNvPr id="5" name="Picture 4">
          <a:extLst>
            <a:ext uri="{FF2B5EF4-FFF2-40B4-BE49-F238E27FC236}">
              <a16:creationId xmlns:a16="http://schemas.microsoft.com/office/drawing/2014/main" id="{00000000-0008-0000-4300-000005000000}"/>
            </a:ext>
          </a:extLst>
        </xdr:cNvPr>
        <xdr:cNvPicPr>
          <a:picLocks noChangeAspect="1"/>
        </xdr:cNvPicPr>
      </xdr:nvPicPr>
      <xdr:blipFill>
        <a:blip xmlns:r="http://schemas.openxmlformats.org/officeDocument/2006/relationships" r:embed="rId1"/>
        <a:srcRect/>
        <a:stretch>
          <a:fillRect/>
        </a:stretch>
      </xdr:blipFill>
      <xdr:spPr bwMode="auto">
        <a:xfrm>
          <a:off x="23812" y="23813"/>
          <a:ext cx="690563" cy="510381"/>
        </a:xfrm>
        <a:prstGeom prst="rect">
          <a:avLst/>
        </a:prstGeom>
        <a:noFill/>
        <a:ln>
          <a:noFill/>
          <a:prstDash val="solid"/>
        </a:ln>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15</xdr:col>
      <xdr:colOff>78904</xdr:colOff>
      <xdr:row>2</xdr:row>
      <xdr:rowOff>111124</xdr:rowOff>
    </xdr:from>
    <xdr:to>
      <xdr:col>15</xdr:col>
      <xdr:colOff>1089664</xdr:colOff>
      <xdr:row>5</xdr:row>
      <xdr:rowOff>14940</xdr:rowOff>
    </xdr:to>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11699404" y="484187"/>
          <a:ext cx="1010760" cy="626128"/>
        </a:xfrm>
        <a:prstGeom prst="rect">
          <a:avLst/>
        </a:prstGeom>
        <a:ln>
          <a:prstDash val="solid"/>
        </a:ln>
      </xdr:spPr>
    </xdr:pic>
    <xdr:clientData/>
  </xdr:twoCellAnchor>
  <xdr:twoCellAnchor editAs="oneCell">
    <xdr:from>
      <xdr:col>1</xdr:col>
      <xdr:colOff>66675</xdr:colOff>
      <xdr:row>2</xdr:row>
      <xdr:rowOff>171450</xdr:rowOff>
    </xdr:from>
    <xdr:to>
      <xdr:col>1</xdr:col>
      <xdr:colOff>719004</xdr:colOff>
      <xdr:row>4</xdr:row>
      <xdr:rowOff>49946</xdr:rowOff>
    </xdr:to>
    <xdr:pic>
      <xdr:nvPicPr>
        <xdr:cNvPr id="3" name="Picture 2">
          <a:extLst>
            <a:ext uri="{FF2B5EF4-FFF2-40B4-BE49-F238E27FC236}">
              <a16:creationId xmlns:a16="http://schemas.microsoft.com/office/drawing/2014/main" id="{00000000-0008-0000-0600-000003000000}"/>
            </a:ext>
          </a:extLst>
        </xdr:cNvPr>
        <xdr:cNvPicPr>
          <a:picLocks noChangeAspect="1"/>
        </xdr:cNvPicPr>
      </xdr:nvPicPr>
      <xdr:blipFill>
        <a:blip xmlns:r="http://schemas.openxmlformats.org/officeDocument/2006/relationships" r:embed="rId2"/>
        <a:stretch>
          <a:fillRect/>
        </a:stretch>
      </xdr:blipFill>
      <xdr:spPr>
        <a:xfrm>
          <a:off x="695325" y="542925"/>
          <a:ext cx="652329" cy="402371"/>
        </a:xfrm>
        <a:prstGeom prst="rect">
          <a:avLst/>
        </a:prstGeom>
        <a:ln>
          <a:prstDash val="solid"/>
        </a:ln>
      </xdr:spPr>
    </xdr:pic>
    <xdr:clientData/>
  </xdr:twoCellAnchor>
</xdr:wsDr>
</file>

<file path=xl/drawings/drawing60.xml><?xml version="1.0" encoding="utf-8"?>
<xdr:wsDr xmlns:xdr="http://schemas.openxmlformats.org/drawingml/2006/spreadsheetDrawing" xmlns:a="http://schemas.openxmlformats.org/drawingml/2006/main">
  <xdr:twoCellAnchor editAs="oneCell">
    <xdr:from>
      <xdr:col>0</xdr:col>
      <xdr:colOff>23812</xdr:colOff>
      <xdr:row>0</xdr:row>
      <xdr:rowOff>23813</xdr:rowOff>
    </xdr:from>
    <xdr:to>
      <xdr:col>0</xdr:col>
      <xdr:colOff>714375</xdr:colOff>
      <xdr:row>2</xdr:row>
      <xdr:rowOff>26194</xdr:rowOff>
    </xdr:to>
    <xdr:pic>
      <xdr:nvPicPr>
        <xdr:cNvPr id="5" name="Picture 4">
          <a:extLst>
            <a:ext uri="{FF2B5EF4-FFF2-40B4-BE49-F238E27FC236}">
              <a16:creationId xmlns:a16="http://schemas.microsoft.com/office/drawing/2014/main" id="{00000000-0008-0000-4400-000005000000}"/>
            </a:ext>
          </a:extLst>
        </xdr:cNvPr>
        <xdr:cNvPicPr>
          <a:picLocks noChangeAspect="1"/>
        </xdr:cNvPicPr>
      </xdr:nvPicPr>
      <xdr:blipFill>
        <a:blip xmlns:r="http://schemas.openxmlformats.org/officeDocument/2006/relationships" r:embed="rId1"/>
        <a:srcRect/>
        <a:stretch>
          <a:fillRect/>
        </a:stretch>
      </xdr:blipFill>
      <xdr:spPr bwMode="auto">
        <a:xfrm>
          <a:off x="23812" y="23813"/>
          <a:ext cx="690563" cy="510381"/>
        </a:xfrm>
        <a:prstGeom prst="rect">
          <a:avLst/>
        </a:prstGeom>
        <a:noFill/>
        <a:ln>
          <a:noFill/>
          <a:prstDash val="solid"/>
        </a:ln>
      </xdr:spPr>
    </xdr:pic>
    <xdr:clientData/>
  </xdr:twoCellAnchor>
</xdr:wsDr>
</file>

<file path=xl/drawings/drawing6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17781</xdr:colOff>
      <xdr:row>2</xdr:row>
      <xdr:rowOff>116267</xdr:rowOff>
    </xdr:to>
    <xdr:pic>
      <xdr:nvPicPr>
        <xdr:cNvPr id="2" name="Picture 1">
          <a:extLst>
            <a:ext uri="{FF2B5EF4-FFF2-40B4-BE49-F238E27FC236}">
              <a16:creationId xmlns:a16="http://schemas.microsoft.com/office/drawing/2014/main" id="{00000000-0008-0000-4500-000002000000}"/>
            </a:ext>
          </a:extLst>
        </xdr:cNvPr>
        <xdr:cNvPicPr>
          <a:picLocks noChangeAspect="1"/>
        </xdr:cNvPicPr>
      </xdr:nvPicPr>
      <xdr:blipFill>
        <a:blip xmlns:r="http://schemas.openxmlformats.org/officeDocument/2006/relationships" r:embed="rId1"/>
        <a:stretch>
          <a:fillRect/>
        </a:stretch>
      </xdr:blipFill>
      <xdr:spPr>
        <a:xfrm>
          <a:off x="0" y="0"/>
          <a:ext cx="661725" cy="491901"/>
        </a:xfrm>
        <a:prstGeom prst="rect">
          <a:avLst/>
        </a:prstGeom>
        <a:ln>
          <a:prstDash val="solid"/>
        </a:ln>
      </xdr:spPr>
    </xdr:pic>
    <xdr:clientData/>
  </xdr:twoCellAnchor>
</xdr:wsDr>
</file>

<file path=xl/drawings/drawing6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640283</xdr:colOff>
      <xdr:row>2</xdr:row>
      <xdr:rowOff>127000</xdr:rowOff>
    </xdr:to>
    <xdr:pic>
      <xdr:nvPicPr>
        <xdr:cNvPr id="3" name="Picture 2">
          <a:extLst>
            <a:ext uri="{FF2B5EF4-FFF2-40B4-BE49-F238E27FC236}">
              <a16:creationId xmlns:a16="http://schemas.microsoft.com/office/drawing/2014/main" id="{00000000-0008-0000-4600-000003000000}"/>
            </a:ext>
          </a:extLst>
        </xdr:cNvPr>
        <xdr:cNvPicPr>
          <a:picLocks noChangeAspect="1"/>
        </xdr:cNvPicPr>
      </xdr:nvPicPr>
      <xdr:blipFill>
        <a:blip xmlns:r="http://schemas.openxmlformats.org/officeDocument/2006/relationships" r:embed="rId1"/>
        <a:stretch>
          <a:fillRect/>
        </a:stretch>
      </xdr:blipFill>
      <xdr:spPr>
        <a:xfrm>
          <a:off x="0" y="0"/>
          <a:ext cx="640283" cy="476250"/>
        </a:xfrm>
        <a:prstGeom prst="rect">
          <a:avLst/>
        </a:prstGeom>
        <a:ln>
          <a:prstDash val="solid"/>
        </a:ln>
      </xdr:spPr>
    </xdr:pic>
    <xdr:clientData/>
  </xdr:twoCellAnchor>
</xdr:wsDr>
</file>

<file path=xl/drawings/drawing6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637823</xdr:colOff>
      <xdr:row>2</xdr:row>
      <xdr:rowOff>149225</xdr:rowOff>
    </xdr:to>
    <xdr:pic>
      <xdr:nvPicPr>
        <xdr:cNvPr id="2" name="Picture 1">
          <a:extLst>
            <a:ext uri="{FF2B5EF4-FFF2-40B4-BE49-F238E27FC236}">
              <a16:creationId xmlns:a16="http://schemas.microsoft.com/office/drawing/2014/main" id="{00000000-0008-0000-4700-000002000000}"/>
            </a:ext>
          </a:extLst>
        </xdr:cNvPr>
        <xdr:cNvPicPr>
          <a:picLocks noChangeAspect="1"/>
        </xdr:cNvPicPr>
      </xdr:nvPicPr>
      <xdr:blipFill>
        <a:blip xmlns:r="http://schemas.openxmlformats.org/officeDocument/2006/relationships" r:embed="rId1"/>
        <a:stretch>
          <a:fillRect/>
        </a:stretch>
      </xdr:blipFill>
      <xdr:spPr>
        <a:xfrm>
          <a:off x="0" y="0"/>
          <a:ext cx="637823" cy="474133"/>
        </a:xfrm>
        <a:prstGeom prst="rect">
          <a:avLst/>
        </a:prstGeom>
        <a:ln>
          <a:prstDash val="solid"/>
        </a:ln>
      </xdr:spPr>
    </xdr:pic>
    <xdr:clientData/>
  </xdr:twoCellAnchor>
</xdr:wsDr>
</file>

<file path=xl/drawings/drawing6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7937</xdr:colOff>
      <xdr:row>2</xdr:row>
      <xdr:rowOff>159703</xdr:rowOff>
    </xdr:to>
    <xdr:pic>
      <xdr:nvPicPr>
        <xdr:cNvPr id="2" name="Picture 1">
          <a:extLst>
            <a:ext uri="{FF2B5EF4-FFF2-40B4-BE49-F238E27FC236}">
              <a16:creationId xmlns:a16="http://schemas.microsoft.com/office/drawing/2014/main" id="{00000000-0008-0000-4800-000002000000}"/>
            </a:ext>
          </a:extLst>
        </xdr:cNvPr>
        <xdr:cNvPicPr>
          <a:picLocks noChangeAspect="1"/>
        </xdr:cNvPicPr>
      </xdr:nvPicPr>
      <xdr:blipFill>
        <a:blip xmlns:r="http://schemas.openxmlformats.org/officeDocument/2006/relationships" r:embed="rId1"/>
        <a:stretch>
          <a:fillRect/>
        </a:stretch>
      </xdr:blipFill>
      <xdr:spPr>
        <a:xfrm>
          <a:off x="0" y="0"/>
          <a:ext cx="650875" cy="477203"/>
        </a:xfrm>
        <a:prstGeom prst="rect">
          <a:avLst/>
        </a:prstGeom>
        <a:ln>
          <a:prstDash val="solid"/>
        </a:ln>
      </xdr:spPr>
    </xdr:pic>
    <xdr:clientData/>
  </xdr:twoCellAnchor>
</xdr:wsDr>
</file>

<file path=xl/drawings/drawing6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629993</xdr:colOff>
      <xdr:row>2</xdr:row>
      <xdr:rowOff>150813</xdr:rowOff>
    </xdr:to>
    <xdr:pic>
      <xdr:nvPicPr>
        <xdr:cNvPr id="2" name="Picture 1">
          <a:extLst>
            <a:ext uri="{FF2B5EF4-FFF2-40B4-BE49-F238E27FC236}">
              <a16:creationId xmlns:a16="http://schemas.microsoft.com/office/drawing/2014/main" id="{00000000-0008-0000-4900-000002000000}"/>
            </a:ext>
          </a:extLst>
        </xdr:cNvPr>
        <xdr:cNvPicPr>
          <a:picLocks noChangeAspect="1"/>
        </xdr:cNvPicPr>
      </xdr:nvPicPr>
      <xdr:blipFill>
        <a:blip xmlns:r="http://schemas.openxmlformats.org/officeDocument/2006/relationships" r:embed="rId1"/>
        <a:stretch>
          <a:fillRect/>
        </a:stretch>
      </xdr:blipFill>
      <xdr:spPr>
        <a:xfrm>
          <a:off x="0" y="0"/>
          <a:ext cx="629993" cy="468313"/>
        </a:xfrm>
        <a:prstGeom prst="rect">
          <a:avLst/>
        </a:prstGeom>
        <a:ln>
          <a:prstDash val="solid"/>
        </a:ln>
      </xdr:spPr>
    </xdr:pic>
    <xdr:clientData/>
  </xdr:twoCellAnchor>
</xdr:wsDr>
</file>

<file path=xl/drawings/drawing6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29807</xdr:colOff>
      <xdr:row>2</xdr:row>
      <xdr:rowOff>153458</xdr:rowOff>
    </xdr:to>
    <xdr:pic>
      <xdr:nvPicPr>
        <xdr:cNvPr id="2" name="Picture 1">
          <a:extLst>
            <a:ext uri="{FF2B5EF4-FFF2-40B4-BE49-F238E27FC236}">
              <a16:creationId xmlns:a16="http://schemas.microsoft.com/office/drawing/2014/main" id="{00000000-0008-0000-4A00-000002000000}"/>
            </a:ext>
          </a:extLst>
        </xdr:cNvPr>
        <xdr:cNvPicPr>
          <a:picLocks noChangeAspect="1"/>
        </xdr:cNvPicPr>
      </xdr:nvPicPr>
      <xdr:blipFill>
        <a:blip xmlns:r="http://schemas.openxmlformats.org/officeDocument/2006/relationships" r:embed="rId1"/>
        <a:stretch>
          <a:fillRect/>
        </a:stretch>
      </xdr:blipFill>
      <xdr:spPr>
        <a:xfrm>
          <a:off x="0" y="0"/>
          <a:ext cx="640995" cy="476250"/>
        </a:xfrm>
        <a:prstGeom prst="rect">
          <a:avLst/>
        </a:prstGeom>
        <a:ln>
          <a:prstDash val="solid"/>
        </a:ln>
      </xdr:spPr>
    </xdr:pic>
    <xdr:clientData/>
  </xdr:twoCellAnchor>
</xdr:wsDr>
</file>

<file path=xl/drawings/drawing6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67274</xdr:colOff>
      <xdr:row>2</xdr:row>
      <xdr:rowOff>134938</xdr:rowOff>
    </xdr:to>
    <xdr:pic>
      <xdr:nvPicPr>
        <xdr:cNvPr id="2" name="Picture 1">
          <a:extLst>
            <a:ext uri="{FF2B5EF4-FFF2-40B4-BE49-F238E27FC236}">
              <a16:creationId xmlns:a16="http://schemas.microsoft.com/office/drawing/2014/main" id="{00000000-0008-0000-4B00-000002000000}"/>
            </a:ext>
          </a:extLst>
        </xdr:cNvPr>
        <xdr:cNvPicPr>
          <a:picLocks noChangeAspect="1"/>
        </xdr:cNvPicPr>
      </xdr:nvPicPr>
      <xdr:blipFill>
        <a:blip xmlns:r="http://schemas.openxmlformats.org/officeDocument/2006/relationships" r:embed="rId1"/>
        <a:stretch>
          <a:fillRect/>
        </a:stretch>
      </xdr:blipFill>
      <xdr:spPr>
        <a:xfrm>
          <a:off x="0" y="0"/>
          <a:ext cx="678462" cy="500063"/>
        </a:xfrm>
        <a:prstGeom prst="rect">
          <a:avLst/>
        </a:prstGeom>
        <a:ln>
          <a:prstDash val="solid"/>
        </a:ln>
      </xdr:spPr>
    </xdr:pic>
    <xdr:clientData/>
  </xdr:twoCellAnchor>
</xdr:wsDr>
</file>

<file path=xl/drawings/drawing6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38986</xdr:colOff>
      <xdr:row>2</xdr:row>
      <xdr:rowOff>117929</xdr:rowOff>
    </xdr:to>
    <xdr:pic>
      <xdr:nvPicPr>
        <xdr:cNvPr id="2" name="Picture 1">
          <a:extLst>
            <a:ext uri="{FF2B5EF4-FFF2-40B4-BE49-F238E27FC236}">
              <a16:creationId xmlns:a16="http://schemas.microsoft.com/office/drawing/2014/main" id="{00000000-0008-0000-4D00-000002000000}"/>
            </a:ext>
          </a:extLst>
        </xdr:cNvPr>
        <xdr:cNvPicPr>
          <a:picLocks noChangeAspect="1"/>
        </xdr:cNvPicPr>
      </xdr:nvPicPr>
      <xdr:blipFill>
        <a:blip xmlns:r="http://schemas.openxmlformats.org/officeDocument/2006/relationships" r:embed="rId1"/>
        <a:stretch>
          <a:fillRect/>
        </a:stretch>
      </xdr:blipFill>
      <xdr:spPr>
        <a:xfrm>
          <a:off x="0" y="0"/>
          <a:ext cx="646772" cy="480786"/>
        </a:xfrm>
        <a:prstGeom prst="rect">
          <a:avLst/>
        </a:prstGeom>
        <a:ln>
          <a:prstDash val="solid"/>
        </a:ln>
      </xdr:spPr>
    </xdr:pic>
    <xdr:clientData/>
  </xdr:twoCellAnchor>
</xdr:wsDr>
</file>

<file path=xl/drawings/drawing69.xml><?xml version="1.0" encoding="utf-8"?>
<xdr:wsDr xmlns:xdr="http://schemas.openxmlformats.org/drawingml/2006/spreadsheetDrawing" xmlns:a="http://schemas.openxmlformats.org/drawingml/2006/main">
  <xdr:twoCellAnchor editAs="oneCell">
    <xdr:from>
      <xdr:col>1</xdr:col>
      <xdr:colOff>83344</xdr:colOff>
      <xdr:row>0</xdr:row>
      <xdr:rowOff>102394</xdr:rowOff>
    </xdr:from>
    <xdr:to>
      <xdr:col>1</xdr:col>
      <xdr:colOff>683419</xdr:colOff>
      <xdr:row>2</xdr:row>
      <xdr:rowOff>16669</xdr:rowOff>
    </xdr:to>
    <xdr:pic>
      <xdr:nvPicPr>
        <xdr:cNvPr id="111963" name="Picture 4">
          <a:extLst>
            <a:ext uri="{FF2B5EF4-FFF2-40B4-BE49-F238E27FC236}">
              <a16:creationId xmlns:a16="http://schemas.microsoft.com/office/drawing/2014/main" id="{00000000-0008-0000-4F00-00005BB50100}"/>
            </a:ext>
          </a:extLst>
        </xdr:cNvPr>
        <xdr:cNvPicPr>
          <a:picLocks noChangeAspect="1"/>
        </xdr:cNvPicPr>
      </xdr:nvPicPr>
      <xdr:blipFill>
        <a:blip xmlns:r="http://schemas.openxmlformats.org/officeDocument/2006/relationships" r:embed="rId1"/>
        <a:srcRect/>
        <a:stretch>
          <a:fillRect/>
        </a:stretch>
      </xdr:blipFill>
      <xdr:spPr bwMode="auto">
        <a:xfrm>
          <a:off x="83344" y="102394"/>
          <a:ext cx="600075" cy="533400"/>
        </a:xfrm>
        <a:prstGeom prst="rect">
          <a:avLst/>
        </a:prstGeom>
        <a:noFill/>
        <a:ln>
          <a:noFill/>
          <a:prstDash val="solid"/>
        </a:ln>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15</xdr:col>
      <xdr:colOff>82549</xdr:colOff>
      <xdr:row>3</xdr:row>
      <xdr:rowOff>47625</xdr:rowOff>
    </xdr:from>
    <xdr:to>
      <xdr:col>15</xdr:col>
      <xdr:colOff>1039812</xdr:colOff>
      <xdr:row>5</xdr:row>
      <xdr:rowOff>170514</xdr:rowOff>
    </xdr:to>
    <xdr:pic>
      <xdr:nvPicPr>
        <xdr:cNvPr id="3" name="Picture 2">
          <a:extLst>
            <a:ext uri="{FF2B5EF4-FFF2-40B4-BE49-F238E27FC236}">
              <a16:creationId xmlns:a16="http://schemas.microsoft.com/office/drawing/2014/main" id="{00000000-0008-0000-0700-000003000000}"/>
            </a:ext>
          </a:extLst>
        </xdr:cNvPr>
        <xdr:cNvPicPr>
          <a:picLocks noChangeAspect="1"/>
        </xdr:cNvPicPr>
      </xdr:nvPicPr>
      <xdr:blipFill>
        <a:blip xmlns:r="http://schemas.openxmlformats.org/officeDocument/2006/relationships" r:embed="rId1"/>
        <a:stretch>
          <a:fillRect/>
        </a:stretch>
      </xdr:blipFill>
      <xdr:spPr>
        <a:xfrm>
          <a:off x="11028362" y="603250"/>
          <a:ext cx="957263" cy="686452"/>
        </a:xfrm>
        <a:prstGeom prst="rect">
          <a:avLst/>
        </a:prstGeom>
        <a:ln>
          <a:prstDash val="solid"/>
        </a:ln>
      </xdr:spPr>
    </xdr:pic>
    <xdr:clientData/>
  </xdr:twoCellAnchor>
  <xdr:twoCellAnchor editAs="oneCell">
    <xdr:from>
      <xdr:col>1</xdr:col>
      <xdr:colOff>47625</xdr:colOff>
      <xdr:row>3</xdr:row>
      <xdr:rowOff>152400</xdr:rowOff>
    </xdr:from>
    <xdr:to>
      <xdr:col>1</xdr:col>
      <xdr:colOff>699880</xdr:colOff>
      <xdr:row>4</xdr:row>
      <xdr:rowOff>357187</xdr:rowOff>
    </xdr:to>
    <xdr:pic>
      <xdr:nvPicPr>
        <xdr:cNvPr id="12" name="Picture 11">
          <a:extLst>
            <a:ext uri="{FF2B5EF4-FFF2-40B4-BE49-F238E27FC236}">
              <a16:creationId xmlns:a16="http://schemas.microsoft.com/office/drawing/2014/main" id="{00000000-0008-0000-0700-00000C000000}"/>
            </a:ext>
          </a:extLst>
        </xdr:cNvPr>
        <xdr:cNvPicPr>
          <a:picLocks noChangeAspect="1"/>
        </xdr:cNvPicPr>
      </xdr:nvPicPr>
      <xdr:blipFill>
        <a:blip xmlns:r="http://schemas.openxmlformats.org/officeDocument/2006/relationships" r:embed="rId2"/>
        <a:stretch>
          <a:fillRect/>
        </a:stretch>
      </xdr:blipFill>
      <xdr:spPr>
        <a:xfrm>
          <a:off x="676275" y="714375"/>
          <a:ext cx="652255" cy="400050"/>
        </a:xfrm>
        <a:prstGeom prst="rect">
          <a:avLst/>
        </a:prstGeom>
        <a:ln>
          <a:prstDash val="solid"/>
        </a:ln>
      </xdr:spPr>
    </xdr:pic>
    <xdr:clientData/>
  </xdr:twoCellAnchor>
</xdr:wsDr>
</file>

<file path=xl/drawings/drawing7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738188</xdr:colOff>
      <xdr:row>2</xdr:row>
      <xdr:rowOff>168275</xdr:rowOff>
    </xdr:to>
    <xdr:pic>
      <xdr:nvPicPr>
        <xdr:cNvPr id="4" name="Picture 4">
          <a:extLst>
            <a:ext uri="{FF2B5EF4-FFF2-40B4-BE49-F238E27FC236}">
              <a16:creationId xmlns:a16="http://schemas.microsoft.com/office/drawing/2014/main" id="{00000000-0008-0000-5300-000004000000}"/>
            </a:ext>
          </a:extLst>
        </xdr:cNvPr>
        <xdr:cNvPicPr>
          <a:picLocks noChangeAspect="1"/>
        </xdr:cNvPicPr>
      </xdr:nvPicPr>
      <xdr:blipFill>
        <a:blip xmlns:r="http://schemas.openxmlformats.org/officeDocument/2006/relationships" r:embed="rId1"/>
        <a:srcRect/>
        <a:stretch>
          <a:fillRect/>
        </a:stretch>
      </xdr:blipFill>
      <xdr:spPr bwMode="auto">
        <a:xfrm>
          <a:off x="0" y="0"/>
          <a:ext cx="738188" cy="533400"/>
        </a:xfrm>
        <a:prstGeom prst="rect">
          <a:avLst/>
        </a:prstGeom>
        <a:noFill/>
        <a:ln>
          <a:noFill/>
          <a:prstDash val="solid"/>
        </a:ln>
      </xdr:spPr>
    </xdr:pic>
    <xdr:clientData/>
  </xdr:twoCellAnchor>
</xdr:wsDr>
</file>

<file path=xl/drawings/drawing7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47625</xdr:colOff>
      <xdr:row>2</xdr:row>
      <xdr:rowOff>176212</xdr:rowOff>
    </xdr:to>
    <xdr:pic>
      <xdr:nvPicPr>
        <xdr:cNvPr id="2" name="Picture 4">
          <a:extLst>
            <a:ext uri="{FF2B5EF4-FFF2-40B4-BE49-F238E27FC236}">
              <a16:creationId xmlns:a16="http://schemas.microsoft.com/office/drawing/2014/main" id="{00000000-0008-0000-5400-000002000000}"/>
            </a:ext>
          </a:extLst>
        </xdr:cNvPr>
        <xdr:cNvPicPr>
          <a:picLocks noChangeAspect="1"/>
        </xdr:cNvPicPr>
      </xdr:nvPicPr>
      <xdr:blipFill>
        <a:blip xmlns:r="http://schemas.openxmlformats.org/officeDocument/2006/relationships" r:embed="rId1"/>
        <a:srcRect/>
        <a:stretch>
          <a:fillRect/>
        </a:stretch>
      </xdr:blipFill>
      <xdr:spPr bwMode="auto">
        <a:xfrm>
          <a:off x="0" y="0"/>
          <a:ext cx="738188" cy="533400"/>
        </a:xfrm>
        <a:prstGeom prst="rect">
          <a:avLst/>
        </a:prstGeom>
        <a:noFill/>
        <a:ln>
          <a:noFill/>
          <a:prstDash val="solid"/>
        </a:ln>
      </xdr:spPr>
    </xdr:pic>
    <xdr:clientData/>
  </xdr:twoCellAnchor>
</xdr:wsDr>
</file>

<file path=xl/drawings/drawing7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737680</xdr:colOff>
      <xdr:row>2</xdr:row>
      <xdr:rowOff>155494</xdr:rowOff>
    </xdr:to>
    <xdr:pic>
      <xdr:nvPicPr>
        <xdr:cNvPr id="3" name="Picture 2">
          <a:extLst>
            <a:ext uri="{FF2B5EF4-FFF2-40B4-BE49-F238E27FC236}">
              <a16:creationId xmlns:a16="http://schemas.microsoft.com/office/drawing/2014/main" id="{00000000-0008-0000-5500-000003000000}"/>
            </a:ext>
          </a:extLst>
        </xdr:cNvPr>
        <xdr:cNvPicPr>
          <a:picLocks noChangeAspect="1"/>
        </xdr:cNvPicPr>
      </xdr:nvPicPr>
      <xdr:blipFill>
        <a:blip xmlns:r="http://schemas.openxmlformats.org/officeDocument/2006/relationships" r:embed="rId1"/>
        <a:stretch>
          <a:fillRect/>
        </a:stretch>
      </xdr:blipFill>
      <xdr:spPr>
        <a:xfrm>
          <a:off x="0" y="0"/>
          <a:ext cx="737680" cy="536494"/>
        </a:xfrm>
        <a:prstGeom prst="rect">
          <a:avLst/>
        </a:prstGeom>
        <a:ln>
          <a:prstDash val="solid"/>
        </a:ln>
      </xdr:spPr>
    </xdr:pic>
    <xdr:clientData/>
  </xdr:twoCellAnchor>
</xdr:wsDr>
</file>

<file path=xl/drawings/drawing7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737680</xdr:colOff>
      <xdr:row>2</xdr:row>
      <xdr:rowOff>155494</xdr:rowOff>
    </xdr:to>
    <xdr:pic>
      <xdr:nvPicPr>
        <xdr:cNvPr id="2" name="Picture 1">
          <a:extLst>
            <a:ext uri="{FF2B5EF4-FFF2-40B4-BE49-F238E27FC236}">
              <a16:creationId xmlns:a16="http://schemas.microsoft.com/office/drawing/2014/main" id="{00000000-0008-0000-5600-000002000000}"/>
            </a:ext>
          </a:extLst>
        </xdr:cNvPr>
        <xdr:cNvPicPr>
          <a:picLocks noChangeAspect="1"/>
        </xdr:cNvPicPr>
      </xdr:nvPicPr>
      <xdr:blipFill>
        <a:blip xmlns:r="http://schemas.openxmlformats.org/officeDocument/2006/relationships" r:embed="rId1"/>
        <a:stretch>
          <a:fillRect/>
        </a:stretch>
      </xdr:blipFill>
      <xdr:spPr>
        <a:xfrm>
          <a:off x="0" y="0"/>
          <a:ext cx="737680" cy="536494"/>
        </a:xfrm>
        <a:prstGeom prst="rect">
          <a:avLst/>
        </a:prstGeom>
        <a:ln>
          <a:prstDash val="solid"/>
        </a:ln>
      </xdr:spPr>
    </xdr:pic>
    <xdr:clientData/>
  </xdr:twoCellAnchor>
</xdr:wsDr>
</file>

<file path=xl/drawings/drawing74.xml><?xml version="1.0" encoding="utf-8"?>
<xdr:wsDr xmlns:xdr="http://schemas.openxmlformats.org/drawingml/2006/spreadsheetDrawing" xmlns:a="http://schemas.openxmlformats.org/drawingml/2006/main">
  <xdr:twoCellAnchor editAs="oneCell">
    <xdr:from>
      <xdr:col>0</xdr:col>
      <xdr:colOff>59530</xdr:colOff>
      <xdr:row>0</xdr:row>
      <xdr:rowOff>11906</xdr:rowOff>
    </xdr:from>
    <xdr:to>
      <xdr:col>0</xdr:col>
      <xdr:colOff>869155</xdr:colOff>
      <xdr:row>3</xdr:row>
      <xdr:rowOff>3969</xdr:rowOff>
    </xdr:to>
    <xdr:pic>
      <xdr:nvPicPr>
        <xdr:cNvPr id="3" name="Picture 2">
          <a:extLst>
            <a:ext uri="{FF2B5EF4-FFF2-40B4-BE49-F238E27FC236}">
              <a16:creationId xmlns:a16="http://schemas.microsoft.com/office/drawing/2014/main" id="{00000000-0008-0000-5700-000003000000}"/>
            </a:ext>
          </a:extLst>
        </xdr:cNvPr>
        <xdr:cNvPicPr>
          <a:picLocks noChangeAspect="1"/>
        </xdr:cNvPicPr>
      </xdr:nvPicPr>
      <xdr:blipFill>
        <a:blip xmlns:r="http://schemas.openxmlformats.org/officeDocument/2006/relationships" r:embed="rId1"/>
        <a:stretch>
          <a:fillRect/>
        </a:stretch>
      </xdr:blipFill>
      <xdr:spPr>
        <a:xfrm>
          <a:off x="59530" y="11906"/>
          <a:ext cx="809625" cy="595313"/>
        </a:xfrm>
        <a:prstGeom prst="rect">
          <a:avLst/>
        </a:prstGeom>
        <a:ln>
          <a:prstDash val="solid"/>
        </a:ln>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26941</xdr:colOff>
      <xdr:row>0</xdr:row>
      <xdr:rowOff>8731</xdr:rowOff>
    </xdr:from>
    <xdr:to>
      <xdr:col>0</xdr:col>
      <xdr:colOff>750841</xdr:colOff>
      <xdr:row>2</xdr:row>
      <xdr:rowOff>174624</xdr:rowOff>
    </xdr:to>
    <xdr:pic>
      <xdr:nvPicPr>
        <xdr:cNvPr id="66299" name="Picture 1">
          <a:extLst>
            <a:ext uri="{FF2B5EF4-FFF2-40B4-BE49-F238E27FC236}">
              <a16:creationId xmlns:a16="http://schemas.microsoft.com/office/drawing/2014/main" id="{00000000-0008-0000-0800-0000FB020100}"/>
            </a:ext>
          </a:extLst>
        </xdr:cNvPr>
        <xdr:cNvPicPr>
          <a:picLocks noChangeAspect="1"/>
        </xdr:cNvPicPr>
      </xdr:nvPicPr>
      <xdr:blipFill>
        <a:blip xmlns:r="http://schemas.openxmlformats.org/officeDocument/2006/relationships" r:embed="rId1"/>
        <a:srcRect/>
        <a:stretch>
          <a:fillRect/>
        </a:stretch>
      </xdr:blipFill>
      <xdr:spPr bwMode="auto">
        <a:xfrm>
          <a:off x="26941" y="8731"/>
          <a:ext cx="723900" cy="524481"/>
        </a:xfrm>
        <a:prstGeom prst="rect">
          <a:avLst/>
        </a:prstGeom>
        <a:noFill/>
        <a:ln>
          <a:noFill/>
          <a:prstDash val="solid"/>
        </a:ln>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0</xdr:colOff>
      <xdr:row>0</xdr:row>
      <xdr:rowOff>8466</xdr:rowOff>
    </xdr:from>
    <xdr:to>
      <xdr:col>0</xdr:col>
      <xdr:colOff>733425</xdr:colOff>
      <xdr:row>2</xdr:row>
      <xdr:rowOff>215900</xdr:rowOff>
    </xdr:to>
    <xdr:pic>
      <xdr:nvPicPr>
        <xdr:cNvPr id="67323" name="Picture 4">
          <a:extLst>
            <a:ext uri="{FF2B5EF4-FFF2-40B4-BE49-F238E27FC236}">
              <a16:creationId xmlns:a16="http://schemas.microsoft.com/office/drawing/2014/main" id="{00000000-0008-0000-0900-0000FB060100}"/>
            </a:ext>
          </a:extLst>
        </xdr:cNvPr>
        <xdr:cNvPicPr>
          <a:picLocks noChangeAspect="1"/>
        </xdr:cNvPicPr>
      </xdr:nvPicPr>
      <xdr:blipFill>
        <a:blip xmlns:r="http://schemas.openxmlformats.org/officeDocument/2006/relationships" r:embed="rId1"/>
        <a:srcRect/>
        <a:stretch>
          <a:fillRect/>
        </a:stretch>
      </xdr:blipFill>
      <xdr:spPr bwMode="auto">
        <a:xfrm>
          <a:off x="0" y="8466"/>
          <a:ext cx="733425" cy="524934"/>
        </a:xfrm>
        <a:prstGeom prst="rect">
          <a:avLst/>
        </a:prstGeom>
        <a:noFill/>
        <a:ln>
          <a:noFill/>
          <a:prstDash val="solid"/>
        </a:ln>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29.xml"/></Relationships>
</file>

<file path=xl/worksheets/_rels/sheet33.xml.rels><?xml version="1.0" encoding="UTF-8" standalone="yes"?>
<Relationships xmlns="http://schemas.openxmlformats.org/package/2006/relationships"><Relationship Id="rId1" Type="http://schemas.openxmlformats.org/officeDocument/2006/relationships/drawing" Target="../drawings/drawing30.xml"/></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31.xml"/></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2.xml"/></Relationships>
</file>

<file path=xl/worksheets/_rels/sheet36.xml.rels><?xml version="1.0" encoding="UTF-8" standalone="yes"?>
<Relationships xmlns="http://schemas.openxmlformats.org/package/2006/relationships"><Relationship Id="rId1" Type="http://schemas.openxmlformats.org/officeDocument/2006/relationships/drawing" Target="../drawings/drawing33.xml"/></Relationships>
</file>

<file path=xl/worksheets/_rels/sheet39.xml.rels><?xml version="1.0" encoding="UTF-8" standalone="yes"?>
<Relationships xmlns="http://schemas.openxmlformats.org/package/2006/relationships"><Relationship Id="rId1" Type="http://schemas.openxmlformats.org/officeDocument/2006/relationships/drawing" Target="../drawings/drawing34.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0.xml.rels><?xml version="1.0" encoding="UTF-8" standalone="yes"?>
<Relationships xmlns="http://schemas.openxmlformats.org/package/2006/relationships"><Relationship Id="rId1" Type="http://schemas.openxmlformats.org/officeDocument/2006/relationships/drawing" Target="../drawings/drawing35.xml"/></Relationships>
</file>

<file path=xl/worksheets/_rels/sheet41.xml.rels><?xml version="1.0" encoding="UTF-8" standalone="yes"?>
<Relationships xmlns="http://schemas.openxmlformats.org/package/2006/relationships"><Relationship Id="rId1" Type="http://schemas.openxmlformats.org/officeDocument/2006/relationships/drawing" Target="../drawings/drawing36.xml"/></Relationships>
</file>

<file path=xl/worksheets/_rels/sheet42.xml.rels><?xml version="1.0" encoding="UTF-8" standalone="yes"?>
<Relationships xmlns="http://schemas.openxmlformats.org/package/2006/relationships"><Relationship Id="rId1" Type="http://schemas.openxmlformats.org/officeDocument/2006/relationships/drawing" Target="../drawings/drawing37.xml"/></Relationships>
</file>

<file path=xl/worksheets/_rels/sheet43.xml.rels><?xml version="1.0" encoding="UTF-8" standalone="yes"?>
<Relationships xmlns="http://schemas.openxmlformats.org/package/2006/relationships"><Relationship Id="rId1" Type="http://schemas.openxmlformats.org/officeDocument/2006/relationships/drawing" Target="../drawings/drawing38.xml"/></Relationships>
</file>

<file path=xl/worksheets/_rels/sheet44.xml.rels><?xml version="1.0" encoding="UTF-8" standalone="yes"?>
<Relationships xmlns="http://schemas.openxmlformats.org/package/2006/relationships"><Relationship Id="rId1" Type="http://schemas.openxmlformats.org/officeDocument/2006/relationships/drawing" Target="../drawings/drawing39.xml"/></Relationships>
</file>

<file path=xl/worksheets/_rels/sheet45.xml.rels><?xml version="1.0" encoding="UTF-8" standalone="yes"?>
<Relationships xmlns="http://schemas.openxmlformats.org/package/2006/relationships"><Relationship Id="rId1" Type="http://schemas.openxmlformats.org/officeDocument/2006/relationships/drawing" Target="../drawings/drawing40.xml"/></Relationships>
</file>

<file path=xl/worksheets/_rels/sheet46.xml.rels><?xml version="1.0" encoding="UTF-8" standalone="yes"?>
<Relationships xmlns="http://schemas.openxmlformats.org/package/2006/relationships"><Relationship Id="rId1" Type="http://schemas.openxmlformats.org/officeDocument/2006/relationships/drawing" Target="../drawings/drawing41.xml"/></Relationships>
</file>

<file path=xl/worksheets/_rels/sheet47.xml.rels><?xml version="1.0" encoding="UTF-8" standalone="yes"?>
<Relationships xmlns="http://schemas.openxmlformats.org/package/2006/relationships"><Relationship Id="rId1" Type="http://schemas.openxmlformats.org/officeDocument/2006/relationships/drawing" Target="../drawings/drawing42.xml"/></Relationships>
</file>

<file path=xl/worksheets/_rels/sheet48.xml.rels><?xml version="1.0" encoding="UTF-8" standalone="yes"?>
<Relationships xmlns="http://schemas.openxmlformats.org/package/2006/relationships"><Relationship Id="rId1" Type="http://schemas.openxmlformats.org/officeDocument/2006/relationships/drawing" Target="../drawings/drawing43.xml"/></Relationships>
</file>

<file path=xl/worksheets/_rels/sheet49.xml.rels><?xml version="1.0" encoding="UTF-8" standalone="yes"?>
<Relationships xmlns="http://schemas.openxmlformats.org/package/2006/relationships"><Relationship Id="rId1" Type="http://schemas.openxmlformats.org/officeDocument/2006/relationships/drawing" Target="../drawings/drawing4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0.xml.rels><?xml version="1.0" encoding="UTF-8" standalone="yes"?>
<Relationships xmlns="http://schemas.openxmlformats.org/package/2006/relationships"><Relationship Id="rId1" Type="http://schemas.openxmlformats.org/officeDocument/2006/relationships/drawing" Target="../drawings/drawing45.xml"/></Relationships>
</file>

<file path=xl/worksheets/_rels/sheet51.xml.rels><?xml version="1.0" encoding="UTF-8" standalone="yes"?>
<Relationships xmlns="http://schemas.openxmlformats.org/package/2006/relationships"><Relationship Id="rId1" Type="http://schemas.openxmlformats.org/officeDocument/2006/relationships/drawing" Target="../drawings/drawing46.xml"/></Relationships>
</file>

<file path=xl/worksheets/_rels/sheet53.xml.rels><?xml version="1.0" encoding="UTF-8" standalone="yes"?>
<Relationships xmlns="http://schemas.openxmlformats.org/package/2006/relationships"><Relationship Id="rId1" Type="http://schemas.openxmlformats.org/officeDocument/2006/relationships/drawing" Target="../drawings/drawing47.xml"/></Relationships>
</file>

<file path=xl/worksheets/_rels/sheet54.xml.rels><?xml version="1.0" encoding="UTF-8" standalone="yes"?>
<Relationships xmlns="http://schemas.openxmlformats.org/package/2006/relationships"><Relationship Id="rId1" Type="http://schemas.openxmlformats.org/officeDocument/2006/relationships/drawing" Target="../drawings/drawing48.xml"/></Relationships>
</file>

<file path=xl/worksheets/_rels/sheet55.xml.rels><?xml version="1.0" encoding="UTF-8" standalone="yes"?>
<Relationships xmlns="http://schemas.openxmlformats.org/package/2006/relationships"><Relationship Id="rId1" Type="http://schemas.openxmlformats.org/officeDocument/2006/relationships/drawing" Target="../drawings/drawing49.xml"/></Relationships>
</file>

<file path=xl/worksheets/_rels/sheet56.xml.rels><?xml version="1.0" encoding="UTF-8" standalone="yes"?>
<Relationships xmlns="http://schemas.openxmlformats.org/package/2006/relationships"><Relationship Id="rId1" Type="http://schemas.openxmlformats.org/officeDocument/2006/relationships/drawing" Target="../drawings/drawing50.xml"/></Relationships>
</file>

<file path=xl/worksheets/_rels/sheet57.xml.rels><?xml version="1.0" encoding="UTF-8" standalone="yes"?>
<Relationships xmlns="http://schemas.openxmlformats.org/package/2006/relationships"><Relationship Id="rId1" Type="http://schemas.openxmlformats.org/officeDocument/2006/relationships/drawing" Target="../drawings/drawing51.xml"/></Relationships>
</file>

<file path=xl/worksheets/_rels/sheet58.xml.rels><?xml version="1.0" encoding="UTF-8" standalone="yes"?>
<Relationships xmlns="http://schemas.openxmlformats.org/package/2006/relationships"><Relationship Id="rId1" Type="http://schemas.openxmlformats.org/officeDocument/2006/relationships/drawing" Target="../drawings/drawing52.xml"/></Relationships>
</file>

<file path=xl/worksheets/_rels/sheet59.xml.rels><?xml version="1.0" encoding="UTF-8" standalone="yes"?>
<Relationships xmlns="http://schemas.openxmlformats.org/package/2006/relationships"><Relationship Id="rId1" Type="http://schemas.openxmlformats.org/officeDocument/2006/relationships/drawing" Target="../drawings/drawing5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0.xml.rels><?xml version="1.0" encoding="UTF-8" standalone="yes"?>
<Relationships xmlns="http://schemas.openxmlformats.org/package/2006/relationships"><Relationship Id="rId1" Type="http://schemas.openxmlformats.org/officeDocument/2006/relationships/drawing" Target="../drawings/drawing54.xml"/></Relationships>
</file>

<file path=xl/worksheets/_rels/sheet61.xml.rels><?xml version="1.0" encoding="UTF-8" standalone="yes"?>
<Relationships xmlns="http://schemas.openxmlformats.org/package/2006/relationships"><Relationship Id="rId1" Type="http://schemas.openxmlformats.org/officeDocument/2006/relationships/drawing" Target="../drawings/drawing55.xml"/></Relationships>
</file>

<file path=xl/worksheets/_rels/sheet63.xml.rels><?xml version="1.0" encoding="UTF-8" standalone="yes"?>
<Relationships xmlns="http://schemas.openxmlformats.org/package/2006/relationships"><Relationship Id="rId1" Type="http://schemas.openxmlformats.org/officeDocument/2006/relationships/drawing" Target="../drawings/drawing56.xml"/></Relationships>
</file>

<file path=xl/worksheets/_rels/sheet64.xml.rels><?xml version="1.0" encoding="UTF-8" standalone="yes"?>
<Relationships xmlns="http://schemas.openxmlformats.org/package/2006/relationships"><Relationship Id="rId1" Type="http://schemas.openxmlformats.org/officeDocument/2006/relationships/drawing" Target="../drawings/drawing57.xml"/></Relationships>
</file>

<file path=xl/worksheets/_rels/sheet65.xml.rels><?xml version="1.0" encoding="UTF-8" standalone="yes"?>
<Relationships xmlns="http://schemas.openxmlformats.org/package/2006/relationships"><Relationship Id="rId1" Type="http://schemas.openxmlformats.org/officeDocument/2006/relationships/drawing" Target="../drawings/drawing58.xml"/></Relationships>
</file>

<file path=xl/worksheets/_rels/sheet68.xml.rels><?xml version="1.0" encoding="UTF-8" standalone="yes"?>
<Relationships xmlns="http://schemas.openxmlformats.org/package/2006/relationships"><Relationship Id="rId1" Type="http://schemas.openxmlformats.org/officeDocument/2006/relationships/drawing" Target="../drawings/drawing59.xml"/></Relationships>
</file>

<file path=xl/worksheets/_rels/sheet69.xml.rels><?xml version="1.0" encoding="UTF-8" standalone="yes"?>
<Relationships xmlns="http://schemas.openxmlformats.org/package/2006/relationships"><Relationship Id="rId1" Type="http://schemas.openxmlformats.org/officeDocument/2006/relationships/drawing" Target="../drawings/drawing60.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0.xml.rels><?xml version="1.0" encoding="UTF-8" standalone="yes"?>
<Relationships xmlns="http://schemas.openxmlformats.org/package/2006/relationships"><Relationship Id="rId3" Type="http://schemas.openxmlformats.org/officeDocument/2006/relationships/hyperlink" Target="mailto:info@britam.co.ke" TargetMode="External"/><Relationship Id="rId2" Type="http://schemas.openxmlformats.org/officeDocument/2006/relationships/hyperlink" Target="mailto:info@britam.com" TargetMode="External"/><Relationship Id="rId1" Type="http://schemas.openxmlformats.org/officeDocument/2006/relationships/hyperlink" Target="mailto:nairobi@africa-re.com" TargetMode="External"/><Relationship Id="rId5" Type="http://schemas.openxmlformats.org/officeDocument/2006/relationships/drawing" Target="../drawings/drawing61.xml"/><Relationship Id="rId4" Type="http://schemas.openxmlformats.org/officeDocument/2006/relationships/hyperlink" Target="mailto:info@cannon.co.ke" TargetMode="External"/></Relationships>
</file>

<file path=xl/worksheets/_rels/sheet71.xml.rels><?xml version="1.0" encoding="UTF-8" standalone="yes"?>
<Relationships xmlns="http://schemas.openxmlformats.org/package/2006/relationships"><Relationship Id="rId3" Type="http://schemas.openxmlformats.org/officeDocument/2006/relationships/hyperlink" Target="mailto:info@fidelityshield.com" TargetMode="External"/><Relationship Id="rId2" Type="http://schemas.openxmlformats.org/officeDocument/2006/relationships/hyperlink" Target="mailto:eare@africaonline.co.ke" TargetMode="External"/><Relationship Id="rId1" Type="http://schemas.openxmlformats.org/officeDocument/2006/relationships/hyperlink" Target="mailto:info@cickenya.com" TargetMode="External"/><Relationship Id="rId4" Type="http://schemas.openxmlformats.org/officeDocument/2006/relationships/drawing" Target="../drawings/drawing62.xml"/></Relationships>
</file>

<file path=xl/worksheets/_rels/sheet72.xml.rels><?xml version="1.0" encoding="UTF-8" standalone="yes"?>
<Relationships xmlns="http://schemas.openxmlformats.org/package/2006/relationships"><Relationship Id="rId3" Type="http://schemas.openxmlformats.org/officeDocument/2006/relationships/hyperlink" Target="mailto:intra@swiftkenya.com" TargetMode="External"/><Relationship Id="rId2" Type="http://schemas.openxmlformats.org/officeDocument/2006/relationships/hyperlink" Target="mailto:info@healthierkenya.co.ke" TargetMode="External"/><Relationship Id="rId1" Type="http://schemas.openxmlformats.org/officeDocument/2006/relationships/hyperlink" Target="mailto:info@heritage.co.ke" TargetMode="External"/><Relationship Id="rId5" Type="http://schemas.openxmlformats.org/officeDocument/2006/relationships/drawing" Target="../drawings/drawing63.xml"/><Relationship Id="rId4" Type="http://schemas.openxmlformats.org/officeDocument/2006/relationships/hyperlink" Target="mailto:invesco@invescoassurance.co.ke" TargetMode="External"/></Relationships>
</file>

<file path=xl/worksheets/_rels/sheet73.xml.rels><?xml version="1.0" encoding="UTF-8" standalone="yes"?>
<Relationships xmlns="http://schemas.openxmlformats.org/package/2006/relationships"><Relationship Id="rId3" Type="http://schemas.openxmlformats.org/officeDocument/2006/relationships/hyperlink" Target="mailto:info@korient.co.ke" TargetMode="External"/><Relationship Id="rId2" Type="http://schemas.openxmlformats.org/officeDocument/2006/relationships/hyperlink" Target="mailto:kenindia@users.africaonline.co.ke" TargetMode="External"/><Relationship Id="rId1" Type="http://schemas.openxmlformats.org/officeDocument/2006/relationships/hyperlink" Target="mailto:jic@jubileekenya.com" TargetMode="External"/><Relationship Id="rId6" Type="http://schemas.openxmlformats.org/officeDocument/2006/relationships/drawing" Target="../drawings/drawing64.xml"/><Relationship Id="rId5" Type="http://schemas.openxmlformats.org/officeDocument/2006/relationships/hyperlink" Target="mailto:kenyare@kenyare.co.ke" TargetMode="External"/><Relationship Id="rId4" Type="http://schemas.openxmlformats.org/officeDocument/2006/relationships/hyperlink" Target="mailto:info@korient.co.ke" TargetMode="External"/></Relationships>
</file>

<file path=xl/worksheets/_rels/sheet74.xml.rels><?xml version="1.0" encoding="UTF-8" standalone="yes"?>
<Relationships xmlns="http://schemas.openxmlformats.org/package/2006/relationships"><Relationship Id="rId1" Type="http://schemas.openxmlformats.org/officeDocument/2006/relationships/drawing" Target="../drawings/drawing65.xml"/></Relationships>
</file>

<file path=xl/worksheets/_rels/sheet75.xml.rels><?xml version="1.0" encoding="UTF-8" standalone="yes"?>
<Relationships xmlns="http://schemas.openxmlformats.org/package/2006/relationships"><Relationship Id="rId3" Type="http://schemas.openxmlformats.org/officeDocument/2006/relationships/hyperlink" Target="mailto:jic@jubileekenya.com" TargetMode="External"/><Relationship Id="rId2" Type="http://schemas.openxmlformats.org/officeDocument/2006/relationships/hyperlink" Target="mailto:info@starinsurance.co.ke" TargetMode="External"/><Relationship Id="rId1" Type="http://schemas.openxmlformats.org/officeDocument/2006/relationships/hyperlink" Target="mailto:info@starinsurance.co.ke" TargetMode="External"/><Relationship Id="rId6" Type="http://schemas.openxmlformats.org/officeDocument/2006/relationships/drawing" Target="../drawings/drawing66.xml"/><Relationship Id="rId5" Type="http://schemas.openxmlformats.org/officeDocument/2006/relationships/hyperlink" Target="mailto:waicarekenya@waicare.com" TargetMode="External"/><Relationship Id="rId4" Type="http://schemas.openxmlformats.org/officeDocument/2006/relationships/hyperlink" Target="mailto:info@trident.co.ke" TargetMode="External"/></Relationships>
</file>

<file path=xl/worksheets/_rels/sheet76.xml.rels><?xml version="1.0" encoding="UTF-8" standalone="yes"?>
<Relationships xmlns="http://schemas.openxmlformats.org/package/2006/relationships"><Relationship Id="rId8" Type="http://schemas.openxmlformats.org/officeDocument/2006/relationships/drawing" Target="../drawings/drawing67.xml"/><Relationship Id="rId3" Type="http://schemas.openxmlformats.org/officeDocument/2006/relationships/hyperlink" Target="mailto:callc@cic.co.ke" TargetMode="External"/><Relationship Id="rId7" Type="http://schemas.openxmlformats.org/officeDocument/2006/relationships/hyperlink" Target="mailto:csc@libertykenya.co.ke" TargetMode="External"/><Relationship Id="rId2" Type="http://schemas.openxmlformats.org/officeDocument/2006/relationships/hyperlink" Target="mailto:info@britam.com" TargetMode="External"/><Relationship Id="rId1" Type="http://schemas.openxmlformats.org/officeDocument/2006/relationships/hyperlink" Target="mailto:investments@apollo.co.ke" TargetMode="External"/><Relationship Id="rId6" Type="http://schemas.openxmlformats.org/officeDocument/2006/relationships/hyperlink" Target="mailto:jic@jubileekenya.com" TargetMode="External"/><Relationship Id="rId5" Type="http://schemas.openxmlformats.org/officeDocument/2006/relationships/hyperlink" Target="mailto:info@icealion.com" TargetMode="External"/><Relationship Id="rId4" Type="http://schemas.openxmlformats.org/officeDocument/2006/relationships/hyperlink" Target="mailto:insure@gakenya.com" TargetMode="External"/></Relationships>
</file>

<file path=xl/worksheets/_rels/sheet77.xml.rels><?xml version="1.0" encoding="UTF-8" standalone="yes"?>
<Relationships xmlns="http://schemas.openxmlformats.org/package/2006/relationships"><Relationship Id="rId8" Type="http://schemas.openxmlformats.org/officeDocument/2006/relationships/hyperlink" Target="http://www.bimaintermediaries.co.ke/" TargetMode="External"/><Relationship Id="rId13" Type="http://schemas.openxmlformats.org/officeDocument/2006/relationships/drawing" Target="../drawings/drawing68.xml"/><Relationship Id="rId3" Type="http://schemas.openxmlformats.org/officeDocument/2006/relationships/hyperlink" Target="http://www.akinsure.com/" TargetMode="External"/><Relationship Id="rId7" Type="http://schemas.openxmlformats.org/officeDocument/2006/relationships/hyperlink" Target="http://www.akpia.co.ke/" TargetMode="External"/><Relationship Id="rId12" Type="http://schemas.openxmlformats.org/officeDocument/2006/relationships/hyperlink" Target="http://www.naki.co.ke/" TargetMode="External"/><Relationship Id="rId2" Type="http://schemas.openxmlformats.org/officeDocument/2006/relationships/hyperlink" Target="http://www.coi.ac.ke/" TargetMode="External"/><Relationship Id="rId1" Type="http://schemas.openxmlformats.org/officeDocument/2006/relationships/hyperlink" Target="http://www.pcf.go.ke/" TargetMode="External"/><Relationship Id="rId6" Type="http://schemas.openxmlformats.org/officeDocument/2006/relationships/hyperlink" Target="http://www.iars.co.ke/" TargetMode="External"/><Relationship Id="rId11" Type="http://schemas.openxmlformats.org/officeDocument/2006/relationships/hyperlink" Target="http://www.ati-aca.org/" TargetMode="External"/><Relationship Id="rId5" Type="http://schemas.openxmlformats.org/officeDocument/2006/relationships/hyperlink" Target="http://www.iik.or.ke/" TargetMode="External"/><Relationship Id="rId10" Type="http://schemas.openxmlformats.org/officeDocument/2006/relationships/hyperlink" Target="http://www.africa-re.com/east-africa" TargetMode="External"/><Relationship Id="rId4" Type="http://schemas.openxmlformats.org/officeDocument/2006/relationships/hyperlink" Target="http://www.aibk.co.ke/" TargetMode="External"/><Relationship Id="rId9" Type="http://schemas.openxmlformats.org/officeDocument/2006/relationships/hyperlink" Target="http://www.zep-re.com/" TargetMode="External"/></Relationships>
</file>

<file path=xl/worksheets/_rels/sheet78.xml.rels><?xml version="1.0" encoding="UTF-8" standalone="yes"?>
<Relationships xmlns="http://schemas.openxmlformats.org/package/2006/relationships"><Relationship Id="rId3" Type="http://schemas.openxmlformats.org/officeDocument/2006/relationships/hyperlink" Target="mailto:waicarekenya@waicare.com" TargetMode="External"/><Relationship Id="rId2" Type="http://schemas.openxmlformats.org/officeDocument/2006/relationships/hyperlink" Target="mailto:info@trident.co.ke" TargetMode="External"/><Relationship Id="rId1" Type="http://schemas.openxmlformats.org/officeDocument/2006/relationships/hyperlink" Target="mailto:jic@jubileekenya.com" TargetMode="External"/></Relationships>
</file>

<file path=xl/worksheets/_rels/sheet79.xml.rels><?xml version="1.0" encoding="UTF-8" standalone="yes"?>
<Relationships xmlns="http://schemas.openxmlformats.org/package/2006/relationships"><Relationship Id="rId1" Type="http://schemas.openxmlformats.org/officeDocument/2006/relationships/drawing" Target="../drawings/drawing69.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2.xml.rels><?xml version="1.0" encoding="UTF-8" standalone="yes"?>
<Relationships xmlns="http://schemas.openxmlformats.org/package/2006/relationships"><Relationship Id="rId8" Type="http://schemas.openxmlformats.org/officeDocument/2006/relationships/hyperlink" Target="mailto:kenyare@kenyare.co.ke" TargetMode="External"/><Relationship Id="rId13" Type="http://schemas.openxmlformats.org/officeDocument/2006/relationships/hyperlink" Target="mailto:client@tausiassurance.com" TargetMode="External"/><Relationship Id="rId3" Type="http://schemas.openxmlformats.org/officeDocument/2006/relationships/hyperlink" Target="mailto:info@fidelityshield.com" TargetMode="External"/><Relationship Id="rId7" Type="http://schemas.openxmlformats.org/officeDocument/2006/relationships/hyperlink" Target="mailto:kenindia@users.africaonline.co.ke" TargetMode="External"/><Relationship Id="rId12" Type="http://schemas.openxmlformats.org/officeDocument/2006/relationships/hyperlink" Target="mailto:info@takafulafrica.com" TargetMode="External"/><Relationship Id="rId2" Type="http://schemas.openxmlformats.org/officeDocument/2006/relationships/hyperlink" Target="mailto:eare@africaonline.co.ke" TargetMode="External"/><Relationship Id="rId1" Type="http://schemas.openxmlformats.org/officeDocument/2006/relationships/hyperlink" Target="mailto:insurance@britam.co.ke" TargetMode="External"/><Relationship Id="rId6" Type="http://schemas.openxmlformats.org/officeDocument/2006/relationships/hyperlink" Target="mailto:info@heritage.co.ke" TargetMode="External"/><Relationship Id="rId11" Type="http://schemas.openxmlformats.org/officeDocument/2006/relationships/hyperlink" Target="mailto:mercantile@mercantile.co.ke" TargetMode="External"/><Relationship Id="rId5" Type="http://schemas.openxmlformats.org/officeDocument/2006/relationships/hyperlink" Target="mailto:info@ghanare.com" TargetMode="External"/><Relationship Id="rId15" Type="http://schemas.openxmlformats.org/officeDocument/2006/relationships/hyperlink" Target="mailto:uapinsurance@uap-group.com" TargetMode="External"/><Relationship Id="rId10" Type="http://schemas.openxmlformats.org/officeDocument/2006/relationships/hyperlink" Target="mailto:general@realinsurance.co.ke" TargetMode="External"/><Relationship Id="rId4" Type="http://schemas.openxmlformats.org/officeDocument/2006/relationships/hyperlink" Target="mailto:info@geminia.co.ke" TargetMode="External"/><Relationship Id="rId9" Type="http://schemas.openxmlformats.org/officeDocument/2006/relationships/hyperlink" Target="mailto:enquiries@occidental-ins.com" TargetMode="External"/><Relationship Id="rId14" Type="http://schemas.openxmlformats.org/officeDocument/2006/relationships/hyperlink" Target="mailto:info@trident.co.ke" TargetMode="External"/></Relationships>
</file>

<file path=xl/worksheets/_rels/sheet83.xml.rels><?xml version="1.0" encoding="UTF-8" standalone="yes"?>
<Relationships xmlns="http://schemas.openxmlformats.org/package/2006/relationships"><Relationship Id="rId3" Type="http://schemas.openxmlformats.org/officeDocument/2006/relationships/hyperlink" Target="mailto:sam.ogola@barclays.com" TargetMode="External"/><Relationship Id="rId2" Type="http://schemas.openxmlformats.org/officeDocument/2006/relationships/hyperlink" Target="mailto:aigkenya@aig.com" TargetMode="External"/><Relationship Id="rId1" Type="http://schemas.openxmlformats.org/officeDocument/2006/relationships/hyperlink" Target="mailto:nairobi@africa-re.com" TargetMode="External"/><Relationship Id="rId6" Type="http://schemas.openxmlformats.org/officeDocument/2006/relationships/drawing" Target="../drawings/drawing70.xml"/><Relationship Id="rId5" Type="http://schemas.openxmlformats.org/officeDocument/2006/relationships/hyperlink" Target="mailto:info@britam.co.ke" TargetMode="External"/><Relationship Id="rId4" Type="http://schemas.openxmlformats.org/officeDocument/2006/relationships/hyperlink" Target="mailto:insurance@britam.co.ke" TargetMode="External"/></Relationships>
</file>

<file path=xl/worksheets/_rels/sheet84.xml.rels><?xml version="1.0" encoding="UTF-8" standalone="yes"?>
<Relationships xmlns="http://schemas.openxmlformats.org/package/2006/relationships"><Relationship Id="rId3" Type="http://schemas.openxmlformats.org/officeDocument/2006/relationships/hyperlink" Target="mailto:info@fidelityshield.com" TargetMode="External"/><Relationship Id="rId2" Type="http://schemas.openxmlformats.org/officeDocument/2006/relationships/hyperlink" Target="mailto:eare@africaonline.co.ke" TargetMode="External"/><Relationship Id="rId1" Type="http://schemas.openxmlformats.org/officeDocument/2006/relationships/hyperlink" Target="mailto:info@cickenya.com" TargetMode="External"/><Relationship Id="rId4" Type="http://schemas.openxmlformats.org/officeDocument/2006/relationships/drawing" Target="../drawings/drawing71.xml"/></Relationships>
</file>

<file path=xl/worksheets/_rels/sheet85.xml.rels><?xml version="1.0" encoding="UTF-8" standalone="yes"?>
<Relationships xmlns="http://schemas.openxmlformats.org/package/2006/relationships"><Relationship Id="rId8" Type="http://schemas.openxmlformats.org/officeDocument/2006/relationships/hyperlink" Target="mailto:info@korient.co.ke" TargetMode="External"/><Relationship Id="rId3" Type="http://schemas.openxmlformats.org/officeDocument/2006/relationships/hyperlink" Target="mailto:info@heritage.co.ke" TargetMode="External"/><Relationship Id="rId7" Type="http://schemas.openxmlformats.org/officeDocument/2006/relationships/hyperlink" Target="mailto:info@korient.co.ke" TargetMode="External"/><Relationship Id="rId2" Type="http://schemas.openxmlformats.org/officeDocument/2006/relationships/hyperlink" Target="mailto:info@ghanare.com" TargetMode="External"/><Relationship Id="rId1" Type="http://schemas.openxmlformats.org/officeDocument/2006/relationships/hyperlink" Target="mailto:info@geminia.co.ke" TargetMode="External"/><Relationship Id="rId6" Type="http://schemas.openxmlformats.org/officeDocument/2006/relationships/hyperlink" Target="mailto:kenindia@users.africaonline.co.ke" TargetMode="External"/><Relationship Id="rId5" Type="http://schemas.openxmlformats.org/officeDocument/2006/relationships/hyperlink" Target="mailto:invesco@invescoassurance.co.ke" TargetMode="External"/><Relationship Id="rId10" Type="http://schemas.openxmlformats.org/officeDocument/2006/relationships/drawing" Target="../drawings/drawing72.xml"/><Relationship Id="rId4" Type="http://schemas.openxmlformats.org/officeDocument/2006/relationships/hyperlink" Target="mailto:intra@swiftkenya.com" TargetMode="External"/><Relationship Id="rId9" Type="http://schemas.openxmlformats.org/officeDocument/2006/relationships/hyperlink" Target="mailto:kenyare@kenyare.co.ke" TargetMode="External"/></Relationships>
</file>

<file path=xl/worksheets/_rels/sheet86.xml.rels><?xml version="1.0" encoding="UTF-8" standalone="yes"?>
<Relationships xmlns="http://schemas.openxmlformats.org/package/2006/relationships"><Relationship Id="rId3" Type="http://schemas.openxmlformats.org/officeDocument/2006/relationships/hyperlink" Target="mailto:madison@madison.co.ke." TargetMode="External"/><Relationship Id="rId7" Type="http://schemas.openxmlformats.org/officeDocument/2006/relationships/drawing" Target="../drawings/drawing73.xml"/><Relationship Id="rId2" Type="http://schemas.openxmlformats.org/officeDocument/2006/relationships/hyperlink" Target="mailto:madison@madison.co.ke." TargetMode="External"/><Relationship Id="rId1" Type="http://schemas.openxmlformats.org/officeDocument/2006/relationships/hyperlink" Target="mailto:csc@liberty.co.ke" TargetMode="External"/><Relationship Id="rId6" Type="http://schemas.openxmlformats.org/officeDocument/2006/relationships/hyperlink" Target="mailto:pioneergeneral@pioneerinsurance.co.ke" TargetMode="External"/><Relationship Id="rId5" Type="http://schemas.openxmlformats.org/officeDocument/2006/relationships/hyperlink" Target="mailto:general@phoenix.co.ke" TargetMode="External"/><Relationship Id="rId4" Type="http://schemas.openxmlformats.org/officeDocument/2006/relationships/hyperlink" Target="mailto:enquiries@occidental-ins.com" TargetMode="External"/></Relationships>
</file>

<file path=xl/worksheets/_rels/sheet87.xml.rels><?xml version="1.0" encoding="UTF-8" standalone="yes"?>
<Relationships xmlns="http://schemas.openxmlformats.org/package/2006/relationships"><Relationship Id="rId3" Type="http://schemas.openxmlformats.org/officeDocument/2006/relationships/hyperlink" Target="mailto:info@trident.co.ke" TargetMode="External"/><Relationship Id="rId2" Type="http://schemas.openxmlformats.org/officeDocument/2006/relationships/hyperlink" Target="mailto:jic@jubileekenya.com" TargetMode="External"/><Relationship Id="rId1" Type="http://schemas.openxmlformats.org/officeDocument/2006/relationships/hyperlink" Target="mailto:headoffice-kenya@sahamassurance.com" TargetMode="External"/><Relationship Id="rId5" Type="http://schemas.openxmlformats.org/officeDocument/2006/relationships/drawing" Target="../drawings/drawing74.xml"/><Relationship Id="rId4" Type="http://schemas.openxmlformats.org/officeDocument/2006/relationships/hyperlink" Target="mailto:mail@zep-re.com" TargetMode="Externa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B2:Q49"/>
  <sheetViews>
    <sheetView topLeftCell="A16" workbookViewId="0">
      <selection activeCell="B5" sqref="B5:B41"/>
    </sheetView>
  </sheetViews>
  <sheetFormatPr defaultColWidth="9.1796875" defaultRowHeight="12.5" x14ac:dyDescent="0.25"/>
  <cols>
    <col min="1" max="1" width="9.1796875" style="51" customWidth="1"/>
    <col min="2" max="2" width="35.453125" style="51" customWidth="1"/>
    <col min="3" max="3" width="15.54296875" style="51" customWidth="1"/>
    <col min="4" max="4" width="12.453125" style="51" customWidth="1"/>
    <col min="5" max="5" width="12" style="51" customWidth="1"/>
    <col min="6" max="6" width="13.81640625" style="51" bestFit="1" customWidth="1"/>
    <col min="7" max="7" width="14.81640625" style="51" customWidth="1"/>
    <col min="8" max="8" width="13.81640625" style="51" customWidth="1"/>
    <col min="9" max="9" width="12" style="51" customWidth="1"/>
    <col min="10" max="10" width="15.453125" style="51" customWidth="1"/>
    <col min="11" max="11" width="13" style="51" customWidth="1"/>
    <col min="12" max="12" width="14.1796875" style="51" customWidth="1"/>
    <col min="13" max="13" width="16.1796875" style="51" customWidth="1"/>
    <col min="14" max="14" width="12.54296875" style="51" customWidth="1"/>
    <col min="15" max="15" width="14.54296875" style="51" customWidth="1"/>
    <col min="16" max="16" width="11.1796875" style="51" customWidth="1"/>
    <col min="17" max="17" width="21.54296875" style="51" customWidth="1"/>
    <col min="18" max="39" width="9.1796875" style="51" customWidth="1"/>
    <col min="40" max="16384" width="9.1796875" style="51"/>
  </cols>
  <sheetData>
    <row r="2" spans="2:17" ht="13" customHeight="1" x14ac:dyDescent="0.35">
      <c r="B2" s="722" t="s">
        <v>0</v>
      </c>
      <c r="C2" s="723"/>
      <c r="D2" s="723"/>
      <c r="E2" s="723"/>
      <c r="F2" s="723"/>
      <c r="G2" s="723"/>
      <c r="H2" s="723"/>
      <c r="I2" s="723"/>
      <c r="J2" s="723"/>
      <c r="K2" s="723"/>
      <c r="L2" s="723"/>
      <c r="M2" s="723"/>
      <c r="N2" s="723"/>
      <c r="O2" s="723"/>
      <c r="P2" s="723"/>
      <c r="Q2" s="724"/>
    </row>
    <row r="3" spans="2:17" ht="39" customHeight="1" x14ac:dyDescent="0.3">
      <c r="B3" s="13" t="s">
        <v>1</v>
      </c>
      <c r="C3" s="100" t="s">
        <v>2</v>
      </c>
      <c r="D3" s="100" t="s">
        <v>3</v>
      </c>
      <c r="E3" s="100" t="s">
        <v>4</v>
      </c>
      <c r="F3" s="100" t="s">
        <v>5</v>
      </c>
      <c r="G3" s="100" t="s">
        <v>6</v>
      </c>
      <c r="H3" s="100" t="s">
        <v>7</v>
      </c>
      <c r="I3" s="100" t="s">
        <v>8</v>
      </c>
      <c r="J3" s="100" t="s">
        <v>9</v>
      </c>
      <c r="K3" s="16" t="s">
        <v>10</v>
      </c>
      <c r="L3" s="16" t="s">
        <v>11</v>
      </c>
      <c r="M3" s="16" t="s">
        <v>12</v>
      </c>
      <c r="N3" s="16" t="s">
        <v>13</v>
      </c>
      <c r="O3" s="16" t="s">
        <v>14</v>
      </c>
      <c r="P3" s="16" t="s">
        <v>15</v>
      </c>
      <c r="Q3" s="16" t="s">
        <v>16</v>
      </c>
    </row>
    <row r="4" spans="2:17" ht="13" customHeight="1" x14ac:dyDescent="0.35">
      <c r="B4" s="726" t="s">
        <v>17</v>
      </c>
      <c r="C4" s="723"/>
      <c r="D4" s="723"/>
      <c r="E4" s="723"/>
      <c r="F4" s="723"/>
      <c r="G4" s="723"/>
      <c r="H4" s="723"/>
      <c r="I4" s="723"/>
      <c r="J4" s="723"/>
      <c r="K4" s="723"/>
      <c r="L4" s="723"/>
      <c r="M4" s="723"/>
      <c r="N4" s="723"/>
      <c r="O4" s="723"/>
      <c r="P4" s="723"/>
      <c r="Q4" s="724"/>
    </row>
    <row r="5" spans="2:17" ht="15" customHeight="1" x14ac:dyDescent="0.3">
      <c r="B5" s="17" t="s">
        <v>18</v>
      </c>
      <c r="C5" s="6">
        <v>130234</v>
      </c>
      <c r="D5" s="6">
        <v>0</v>
      </c>
      <c r="E5" s="6">
        <v>0</v>
      </c>
      <c r="F5" s="6">
        <v>130234</v>
      </c>
      <c r="G5" s="6">
        <v>0</v>
      </c>
      <c r="H5" s="6">
        <v>0</v>
      </c>
      <c r="I5" s="6">
        <v>0</v>
      </c>
      <c r="J5" s="6">
        <v>130234</v>
      </c>
      <c r="K5" s="18">
        <v>46204</v>
      </c>
      <c r="L5" s="18">
        <v>84030</v>
      </c>
      <c r="M5" s="18">
        <v>44501</v>
      </c>
      <c r="N5" s="18">
        <v>634323</v>
      </c>
      <c r="O5" s="18">
        <v>0</v>
      </c>
      <c r="P5" s="18">
        <v>0</v>
      </c>
      <c r="Q5" s="19">
        <v>-505792</v>
      </c>
    </row>
    <row r="6" spans="2:17" ht="15" customHeight="1" x14ac:dyDescent="0.3">
      <c r="B6" s="17" t="s">
        <v>19</v>
      </c>
      <c r="C6" s="6">
        <v>142654</v>
      </c>
      <c r="D6" s="6">
        <v>0</v>
      </c>
      <c r="E6" s="6">
        <v>0</v>
      </c>
      <c r="F6" s="6">
        <v>142654</v>
      </c>
      <c r="G6" s="6">
        <v>0</v>
      </c>
      <c r="H6" s="6">
        <v>0</v>
      </c>
      <c r="I6" s="6">
        <v>0</v>
      </c>
      <c r="J6" s="6">
        <v>142654</v>
      </c>
      <c r="K6" s="18">
        <v>39308</v>
      </c>
      <c r="L6" s="18">
        <v>103346</v>
      </c>
      <c r="M6" s="18">
        <v>318291</v>
      </c>
      <c r="N6" s="18">
        <v>0</v>
      </c>
      <c r="O6" s="18">
        <v>0</v>
      </c>
      <c r="P6" s="18">
        <v>0</v>
      </c>
      <c r="Q6" s="19">
        <v>421637</v>
      </c>
    </row>
    <row r="7" spans="2:17" ht="15" customHeight="1" x14ac:dyDescent="0.3">
      <c r="B7" s="17" t="s">
        <v>20</v>
      </c>
      <c r="C7" s="6">
        <v>170766</v>
      </c>
      <c r="D7" s="6">
        <v>670630</v>
      </c>
      <c r="E7" s="6">
        <v>0</v>
      </c>
      <c r="F7" s="6">
        <v>841396</v>
      </c>
      <c r="G7" s="6">
        <v>0</v>
      </c>
      <c r="H7" s="6">
        <v>0</v>
      </c>
      <c r="I7" s="6">
        <v>0</v>
      </c>
      <c r="J7" s="6">
        <v>841396</v>
      </c>
      <c r="K7" s="18">
        <v>146702</v>
      </c>
      <c r="L7" s="18">
        <v>694694</v>
      </c>
      <c r="M7" s="18">
        <v>954171</v>
      </c>
      <c r="N7" s="18">
        <v>0</v>
      </c>
      <c r="O7" s="18">
        <v>0</v>
      </c>
      <c r="P7" s="18">
        <v>400000</v>
      </c>
      <c r="Q7" s="19">
        <v>1248865</v>
      </c>
    </row>
    <row r="8" spans="2:17" ht="15" customHeight="1" x14ac:dyDescent="0.3">
      <c r="B8" s="17" t="s">
        <v>21</v>
      </c>
      <c r="C8" s="6"/>
      <c r="D8" s="6"/>
      <c r="E8" s="6"/>
      <c r="F8" s="6"/>
      <c r="G8" s="6"/>
      <c r="H8" s="6"/>
      <c r="I8" s="6"/>
      <c r="J8" s="6"/>
      <c r="K8" s="18"/>
      <c r="L8" s="18"/>
      <c r="M8" s="18"/>
      <c r="N8" s="18"/>
      <c r="O8" s="18"/>
      <c r="P8" s="18"/>
      <c r="Q8" s="19"/>
    </row>
    <row r="9" spans="2:17" ht="15" customHeight="1" x14ac:dyDescent="0.3">
      <c r="B9" s="17" t="s">
        <v>22</v>
      </c>
      <c r="C9" s="6">
        <v>38749</v>
      </c>
      <c r="D9" s="6">
        <v>1034052</v>
      </c>
      <c r="E9" s="6">
        <v>0</v>
      </c>
      <c r="F9" s="6">
        <v>1072800</v>
      </c>
      <c r="G9" s="6">
        <v>0</v>
      </c>
      <c r="H9" s="6">
        <v>-2138</v>
      </c>
      <c r="I9" s="6">
        <v>234936</v>
      </c>
      <c r="J9" s="6">
        <v>837864</v>
      </c>
      <c r="K9" s="18">
        <v>61671</v>
      </c>
      <c r="L9" s="18">
        <v>776193</v>
      </c>
      <c r="M9" s="18">
        <v>2283021</v>
      </c>
      <c r="N9" s="18">
        <v>0</v>
      </c>
      <c r="O9" s="18">
        <v>0</v>
      </c>
      <c r="P9" s="18">
        <v>80000</v>
      </c>
      <c r="Q9" s="19">
        <v>2979214</v>
      </c>
    </row>
    <row r="10" spans="2:17" ht="15" customHeight="1" x14ac:dyDescent="0.3">
      <c r="B10" s="17" t="s">
        <v>23</v>
      </c>
      <c r="C10" s="6">
        <v>339613</v>
      </c>
      <c r="D10" s="6">
        <v>251553</v>
      </c>
      <c r="E10" s="6">
        <v>0</v>
      </c>
      <c r="F10" s="6">
        <v>591166</v>
      </c>
      <c r="G10" s="6">
        <v>0</v>
      </c>
      <c r="H10" s="6">
        <v>0</v>
      </c>
      <c r="I10" s="6">
        <v>0</v>
      </c>
      <c r="J10" s="6">
        <v>591166</v>
      </c>
      <c r="K10" s="18">
        <v>78039</v>
      </c>
      <c r="L10" s="18">
        <v>513127</v>
      </c>
      <c r="M10" s="18">
        <v>825170</v>
      </c>
      <c r="N10" s="18">
        <v>0</v>
      </c>
      <c r="O10" s="18">
        <v>0</v>
      </c>
      <c r="P10" s="18">
        <v>0</v>
      </c>
      <c r="Q10" s="19">
        <v>1338298</v>
      </c>
    </row>
    <row r="11" spans="2:17" ht="15" customHeight="1" x14ac:dyDescent="0.3">
      <c r="B11" s="17" t="s">
        <v>24</v>
      </c>
      <c r="C11" s="56">
        <v>74763</v>
      </c>
      <c r="D11" s="56">
        <v>0</v>
      </c>
      <c r="E11" s="56">
        <v>46931</v>
      </c>
      <c r="F11" s="56">
        <v>191885</v>
      </c>
      <c r="G11" s="56">
        <v>0</v>
      </c>
      <c r="H11" s="6">
        <v>0</v>
      </c>
      <c r="I11" s="6">
        <v>70189</v>
      </c>
      <c r="J11" s="6">
        <v>121695</v>
      </c>
      <c r="K11" s="18">
        <v>1928</v>
      </c>
      <c r="L11" s="18">
        <v>119767</v>
      </c>
      <c r="M11" s="18">
        <v>1084652</v>
      </c>
      <c r="N11" s="18">
        <v>0</v>
      </c>
      <c r="O11" s="18">
        <v>0</v>
      </c>
      <c r="P11" s="18">
        <v>781269</v>
      </c>
      <c r="Q11" s="19">
        <v>423150</v>
      </c>
    </row>
    <row r="12" spans="2:17" ht="15" customHeight="1" x14ac:dyDescent="0.3">
      <c r="B12" s="17" t="s">
        <v>25</v>
      </c>
      <c r="C12" s="6">
        <v>125132</v>
      </c>
      <c r="D12" s="6">
        <v>719643</v>
      </c>
      <c r="E12" s="6">
        <v>0</v>
      </c>
      <c r="F12" s="6">
        <v>844775</v>
      </c>
      <c r="G12" s="6">
        <v>0</v>
      </c>
      <c r="H12" s="6">
        <v>0</v>
      </c>
      <c r="I12" s="6">
        <v>0</v>
      </c>
      <c r="J12" s="6">
        <v>844775</v>
      </c>
      <c r="K12" s="18">
        <v>241425</v>
      </c>
      <c r="L12" s="18">
        <v>603350</v>
      </c>
      <c r="M12" s="18">
        <v>1877149</v>
      </c>
      <c r="N12" s="18">
        <v>0</v>
      </c>
      <c r="O12" s="18">
        <v>0</v>
      </c>
      <c r="P12" s="18">
        <v>405000</v>
      </c>
      <c r="Q12" s="19">
        <v>2075499</v>
      </c>
    </row>
    <row r="13" spans="2:17" ht="15" customHeight="1" x14ac:dyDescent="0.3">
      <c r="B13" s="17" t="s">
        <v>26</v>
      </c>
      <c r="C13" s="6">
        <v>205038</v>
      </c>
      <c r="D13" s="6">
        <v>0</v>
      </c>
      <c r="E13" s="6">
        <v>0</v>
      </c>
      <c r="F13" s="6">
        <v>205038</v>
      </c>
      <c r="G13" s="6">
        <v>0</v>
      </c>
      <c r="H13" s="6">
        <v>0</v>
      </c>
      <c r="I13" s="6">
        <v>0</v>
      </c>
      <c r="J13" s="6">
        <v>205038</v>
      </c>
      <c r="K13" s="18">
        <v>46383</v>
      </c>
      <c r="L13" s="18">
        <v>158655</v>
      </c>
      <c r="M13" s="18">
        <v>385905</v>
      </c>
      <c r="N13" s="18">
        <v>0</v>
      </c>
      <c r="O13" s="18">
        <v>0</v>
      </c>
      <c r="P13" s="18">
        <v>39000</v>
      </c>
      <c r="Q13" s="19">
        <v>505560</v>
      </c>
    </row>
    <row r="14" spans="2:17" ht="15" customHeight="1" x14ac:dyDescent="0.3">
      <c r="B14" s="17" t="s">
        <v>27</v>
      </c>
      <c r="C14" s="56">
        <v>0</v>
      </c>
      <c r="D14" s="56">
        <v>638364</v>
      </c>
      <c r="E14" s="56">
        <v>0</v>
      </c>
      <c r="F14" s="56">
        <v>638365</v>
      </c>
      <c r="G14" s="56">
        <v>79947</v>
      </c>
      <c r="H14" s="6">
        <v>24146</v>
      </c>
      <c r="I14" s="6">
        <v>187546</v>
      </c>
      <c r="J14" s="6">
        <v>450818</v>
      </c>
      <c r="K14" s="18">
        <v>70096</v>
      </c>
      <c r="L14" s="18">
        <v>380723</v>
      </c>
      <c r="M14" s="18">
        <v>0</v>
      </c>
      <c r="N14" s="18">
        <v>0</v>
      </c>
      <c r="O14" s="18">
        <v>0</v>
      </c>
      <c r="P14" s="18">
        <v>0</v>
      </c>
      <c r="Q14" s="19">
        <v>380723</v>
      </c>
    </row>
    <row r="15" spans="2:17" ht="15" customHeight="1" x14ac:dyDescent="0.3">
      <c r="B15" s="17" t="s">
        <v>28</v>
      </c>
      <c r="C15" s="6">
        <v>101808</v>
      </c>
      <c r="D15" s="6">
        <v>179215</v>
      </c>
      <c r="E15" s="6">
        <v>7034</v>
      </c>
      <c r="F15" s="6">
        <v>288058</v>
      </c>
      <c r="G15" s="6">
        <v>0</v>
      </c>
      <c r="H15" s="6">
        <v>29416</v>
      </c>
      <c r="I15" s="6">
        <v>86512</v>
      </c>
      <c r="J15" s="6">
        <v>201545</v>
      </c>
      <c r="K15" s="18">
        <v>51745</v>
      </c>
      <c r="L15" s="18">
        <v>149800</v>
      </c>
      <c r="M15" s="18">
        <v>537207</v>
      </c>
      <c r="N15" s="18">
        <v>149548</v>
      </c>
      <c r="O15" s="18">
        <v>0</v>
      </c>
      <c r="P15" s="18">
        <v>45000</v>
      </c>
      <c r="Q15" s="19">
        <v>492459</v>
      </c>
    </row>
    <row r="16" spans="2:17" ht="15" customHeight="1" x14ac:dyDescent="0.3">
      <c r="B16" s="17" t="s">
        <v>29</v>
      </c>
      <c r="C16" s="6">
        <v>67728</v>
      </c>
      <c r="D16" s="6">
        <v>447203</v>
      </c>
      <c r="E16" s="6">
        <v>0</v>
      </c>
      <c r="F16" s="6">
        <v>514930</v>
      </c>
      <c r="G16" s="6">
        <v>0</v>
      </c>
      <c r="H16" s="6">
        <v>0</v>
      </c>
      <c r="I16" s="6">
        <v>0</v>
      </c>
      <c r="J16" s="6">
        <v>514930</v>
      </c>
      <c r="K16" s="18">
        <v>98026</v>
      </c>
      <c r="L16" s="18">
        <v>416904</v>
      </c>
      <c r="M16" s="18">
        <v>827541</v>
      </c>
      <c r="N16" s="18">
        <v>0</v>
      </c>
      <c r="O16" s="18">
        <v>8093</v>
      </c>
      <c r="P16" s="18">
        <v>80251</v>
      </c>
      <c r="Q16" s="19">
        <v>1156101</v>
      </c>
    </row>
    <row r="17" spans="2:17" ht="15" customHeight="1" x14ac:dyDescent="0.3">
      <c r="B17" s="17" t="s">
        <v>30</v>
      </c>
      <c r="C17" s="6">
        <v>603861</v>
      </c>
      <c r="D17" s="6">
        <v>0</v>
      </c>
      <c r="E17" s="6">
        <v>0</v>
      </c>
      <c r="F17" s="6">
        <v>603861</v>
      </c>
      <c r="G17" s="6">
        <v>0</v>
      </c>
      <c r="H17" s="6">
        <v>0</v>
      </c>
      <c r="I17" s="6">
        <v>0</v>
      </c>
      <c r="J17" s="6">
        <v>603861</v>
      </c>
      <c r="K17" s="18">
        <v>158971</v>
      </c>
      <c r="L17" s="18">
        <v>444890</v>
      </c>
      <c r="M17" s="18">
        <v>677157</v>
      </c>
      <c r="N17" s="18">
        <v>6241</v>
      </c>
      <c r="O17" s="18">
        <v>0</v>
      </c>
      <c r="P17" s="18">
        <v>225000</v>
      </c>
      <c r="Q17" s="19">
        <v>890806</v>
      </c>
    </row>
    <row r="18" spans="2:17" ht="15" customHeight="1" x14ac:dyDescent="0.3">
      <c r="B18" s="17" t="s">
        <v>31</v>
      </c>
      <c r="C18" s="6">
        <v>25450</v>
      </c>
      <c r="D18" s="6">
        <v>0</v>
      </c>
      <c r="E18" s="6">
        <v>0</v>
      </c>
      <c r="F18" s="6">
        <v>25450</v>
      </c>
      <c r="G18" s="6">
        <v>0</v>
      </c>
      <c r="H18" s="6">
        <v>0</v>
      </c>
      <c r="I18" s="6">
        <v>0</v>
      </c>
      <c r="J18" s="6">
        <v>25450</v>
      </c>
      <c r="K18" s="18">
        <v>5318</v>
      </c>
      <c r="L18" s="18">
        <v>20132</v>
      </c>
      <c r="M18" s="18">
        <v>279570</v>
      </c>
      <c r="N18" s="18">
        <v>0</v>
      </c>
      <c r="O18" s="18">
        <v>0</v>
      </c>
      <c r="P18" s="18">
        <v>0</v>
      </c>
      <c r="Q18" s="19">
        <v>299702</v>
      </c>
    </row>
    <row r="19" spans="2:17" ht="15" customHeight="1" x14ac:dyDescent="0.3">
      <c r="B19" s="17" t="s">
        <v>32</v>
      </c>
      <c r="C19" s="6">
        <v>345161</v>
      </c>
      <c r="D19" s="6">
        <v>0</v>
      </c>
      <c r="E19" s="6">
        <v>291</v>
      </c>
      <c r="F19" s="6">
        <v>345452</v>
      </c>
      <c r="G19" s="6">
        <v>0</v>
      </c>
      <c r="H19" s="6">
        <v>633</v>
      </c>
      <c r="I19" s="6">
        <v>6435</v>
      </c>
      <c r="J19" s="6">
        <v>339017</v>
      </c>
      <c r="K19" s="18">
        <v>103330</v>
      </c>
      <c r="L19" s="18">
        <v>235686</v>
      </c>
      <c r="M19" s="18">
        <v>409368</v>
      </c>
      <c r="N19" s="18">
        <v>0</v>
      </c>
      <c r="O19" s="18">
        <v>2886</v>
      </c>
      <c r="P19" s="18">
        <v>90000</v>
      </c>
      <c r="Q19" s="19">
        <v>552169</v>
      </c>
    </row>
    <row r="20" spans="2:17" ht="15" customHeight="1" x14ac:dyDescent="0.3">
      <c r="B20" s="17" t="s">
        <v>33</v>
      </c>
      <c r="C20" s="6">
        <v>714803</v>
      </c>
      <c r="D20" s="6">
        <v>0</v>
      </c>
      <c r="E20" s="6">
        <v>1654</v>
      </c>
      <c r="F20" s="6">
        <v>716456</v>
      </c>
      <c r="G20" s="6">
        <v>0</v>
      </c>
      <c r="H20" s="6">
        <v>4023</v>
      </c>
      <c r="I20" s="6">
        <v>14466</v>
      </c>
      <c r="J20" s="6">
        <v>701990</v>
      </c>
      <c r="K20" s="18">
        <v>187852</v>
      </c>
      <c r="L20" s="18">
        <v>514138</v>
      </c>
      <c r="M20" s="18">
        <v>1285450</v>
      </c>
      <c r="N20" s="18">
        <v>0</v>
      </c>
      <c r="O20" s="18">
        <v>0</v>
      </c>
      <c r="P20" s="18">
        <v>230000</v>
      </c>
      <c r="Q20" s="19">
        <v>1569588</v>
      </c>
    </row>
    <row r="21" spans="2:17" ht="15" customHeight="1" x14ac:dyDescent="0.3">
      <c r="B21" s="17" t="s">
        <v>34</v>
      </c>
      <c r="C21" s="6">
        <v>300512</v>
      </c>
      <c r="D21" s="6">
        <v>742458</v>
      </c>
      <c r="E21" s="6">
        <v>0</v>
      </c>
      <c r="F21" s="6">
        <v>1042969</v>
      </c>
      <c r="G21" s="6">
        <v>0</v>
      </c>
      <c r="H21" s="6">
        <v>174555</v>
      </c>
      <c r="I21" s="6">
        <v>216797</v>
      </c>
      <c r="J21" s="6">
        <v>826173</v>
      </c>
      <c r="K21" s="18">
        <v>242956</v>
      </c>
      <c r="L21" s="18">
        <v>583217</v>
      </c>
      <c r="M21" s="18">
        <v>1850557</v>
      </c>
      <c r="N21" s="18">
        <v>0</v>
      </c>
      <c r="O21" s="18">
        <v>0</v>
      </c>
      <c r="P21" s="18">
        <v>200000</v>
      </c>
      <c r="Q21" s="19">
        <v>2233774</v>
      </c>
    </row>
    <row r="22" spans="2:17" ht="15" customHeight="1" x14ac:dyDescent="0.3">
      <c r="B22" s="17" t="s">
        <v>35</v>
      </c>
      <c r="C22" s="6">
        <v>0</v>
      </c>
      <c r="D22" s="6">
        <v>25075</v>
      </c>
      <c r="E22" s="6">
        <v>35589</v>
      </c>
      <c r="F22" s="6">
        <v>60664</v>
      </c>
      <c r="G22" s="6">
        <v>11756</v>
      </c>
      <c r="H22" s="6">
        <v>6540</v>
      </c>
      <c r="I22" s="6">
        <v>44468</v>
      </c>
      <c r="J22" s="6">
        <v>16196</v>
      </c>
      <c r="K22" s="18">
        <v>1648</v>
      </c>
      <c r="L22" s="18">
        <v>14548</v>
      </c>
      <c r="M22" s="18">
        <v>137625</v>
      </c>
      <c r="N22" s="18">
        <v>28100</v>
      </c>
      <c r="O22" s="18">
        <v>-21036</v>
      </c>
      <c r="P22" s="18">
        <v>7500</v>
      </c>
      <c r="Q22" s="19">
        <v>137608</v>
      </c>
    </row>
    <row r="23" spans="2:17" ht="15" customHeight="1" x14ac:dyDescent="0.3">
      <c r="B23" s="17" t="s">
        <v>36</v>
      </c>
      <c r="C23" s="6">
        <v>0</v>
      </c>
      <c r="D23" s="6">
        <v>31010</v>
      </c>
      <c r="E23" s="6">
        <v>1443</v>
      </c>
      <c r="F23" s="6">
        <v>32453</v>
      </c>
      <c r="G23" s="6">
        <v>28200</v>
      </c>
      <c r="H23" s="6">
        <v>0</v>
      </c>
      <c r="I23" s="6">
        <v>101914</v>
      </c>
      <c r="J23" s="58">
        <v>-69461</v>
      </c>
      <c r="K23" s="59">
        <v>26760</v>
      </c>
      <c r="L23" s="18">
        <v>-96221</v>
      </c>
      <c r="M23" s="18">
        <v>-1210798</v>
      </c>
      <c r="N23" s="18">
        <v>0</v>
      </c>
      <c r="O23" s="18">
        <v>0</v>
      </c>
      <c r="P23" s="18">
        <v>0</v>
      </c>
      <c r="Q23" s="19">
        <v>-1307019</v>
      </c>
    </row>
    <row r="24" spans="2:17" ht="15" customHeight="1" x14ac:dyDescent="0.3">
      <c r="B24" s="17" t="s">
        <v>37</v>
      </c>
      <c r="C24" s="6">
        <v>1732918</v>
      </c>
      <c r="D24" s="6">
        <v>0</v>
      </c>
      <c r="E24" s="6">
        <v>139646</v>
      </c>
      <c r="F24" s="6">
        <v>1872564</v>
      </c>
      <c r="G24" s="6">
        <v>0</v>
      </c>
      <c r="H24" s="6">
        <v>0</v>
      </c>
      <c r="I24" s="6">
        <v>0</v>
      </c>
      <c r="J24" s="6">
        <v>1872564</v>
      </c>
      <c r="K24" s="18">
        <v>412337</v>
      </c>
      <c r="L24" s="18">
        <v>1460227</v>
      </c>
      <c r="M24" s="18">
        <v>3374754</v>
      </c>
      <c r="N24" s="18">
        <v>-48</v>
      </c>
      <c r="O24" s="18">
        <v>1200000</v>
      </c>
      <c r="P24" s="18">
        <v>1000000</v>
      </c>
      <c r="Q24" s="19">
        <v>2635029</v>
      </c>
    </row>
    <row r="25" spans="2:17" ht="15" customHeight="1" x14ac:dyDescent="0.3">
      <c r="B25" s="17" t="s">
        <v>38</v>
      </c>
      <c r="C25" s="6">
        <v>0</v>
      </c>
      <c r="D25" s="6">
        <v>0</v>
      </c>
      <c r="E25" s="6">
        <v>7636</v>
      </c>
      <c r="F25" s="6">
        <v>7636</v>
      </c>
      <c r="G25" s="6">
        <v>273201</v>
      </c>
      <c r="H25" s="6">
        <v>14741</v>
      </c>
      <c r="I25" s="6">
        <v>368270</v>
      </c>
      <c r="J25" s="6">
        <v>-360634</v>
      </c>
      <c r="K25" s="18">
        <v>-107940</v>
      </c>
      <c r="L25" s="18">
        <v>-252694</v>
      </c>
      <c r="M25" s="18">
        <v>1172502</v>
      </c>
      <c r="N25" s="18">
        <v>0</v>
      </c>
      <c r="O25" s="18">
        <v>-3585</v>
      </c>
      <c r="P25" s="18">
        <v>28069</v>
      </c>
      <c r="Q25" s="19">
        <v>895324</v>
      </c>
    </row>
    <row r="26" spans="2:17" ht="15" customHeight="1" x14ac:dyDescent="0.3">
      <c r="B26" s="17" t="s">
        <v>39</v>
      </c>
      <c r="C26" s="6">
        <v>237761</v>
      </c>
      <c r="D26" s="6">
        <v>0</v>
      </c>
      <c r="E26" s="6">
        <v>2666</v>
      </c>
      <c r="F26" s="6">
        <v>240427</v>
      </c>
      <c r="G26" s="6">
        <v>0</v>
      </c>
      <c r="H26" s="6">
        <v>98497</v>
      </c>
      <c r="I26" s="6">
        <v>98497</v>
      </c>
      <c r="J26" s="6">
        <v>141930</v>
      </c>
      <c r="K26" s="18">
        <v>52814</v>
      </c>
      <c r="L26" s="18">
        <v>89116</v>
      </c>
      <c r="M26" s="18">
        <v>-17547</v>
      </c>
      <c r="N26" s="18">
        <v>0</v>
      </c>
      <c r="O26" s="18">
        <v>0</v>
      </c>
      <c r="P26" s="18">
        <v>0</v>
      </c>
      <c r="Q26" s="19">
        <v>71569</v>
      </c>
    </row>
    <row r="27" spans="2:17" ht="15" customHeight="1" x14ac:dyDescent="0.3">
      <c r="B27" s="17" t="s">
        <v>40</v>
      </c>
      <c r="C27" s="6">
        <v>12753</v>
      </c>
      <c r="D27" s="6">
        <v>0</v>
      </c>
      <c r="E27" s="6">
        <v>21396</v>
      </c>
      <c r="F27" s="6">
        <v>34149</v>
      </c>
      <c r="G27" s="6">
        <v>0</v>
      </c>
      <c r="H27" s="6">
        <v>0</v>
      </c>
      <c r="I27" s="6">
        <v>0</v>
      </c>
      <c r="J27" s="6">
        <v>34149</v>
      </c>
      <c r="K27" s="18">
        <v>0</v>
      </c>
      <c r="L27" s="18">
        <v>34149</v>
      </c>
      <c r="M27" s="18">
        <v>381408</v>
      </c>
      <c r="N27" s="18">
        <v>0</v>
      </c>
      <c r="O27" s="18">
        <v>0</v>
      </c>
      <c r="P27" s="18">
        <v>0</v>
      </c>
      <c r="Q27" s="19">
        <v>415557</v>
      </c>
    </row>
    <row r="28" spans="2:17" ht="15" customHeight="1" x14ac:dyDescent="0.3">
      <c r="B28" s="17" t="s">
        <v>41</v>
      </c>
      <c r="C28" s="6">
        <v>188190</v>
      </c>
      <c r="D28" s="6">
        <v>192898</v>
      </c>
      <c r="E28" s="6">
        <v>1359</v>
      </c>
      <c r="F28" s="6">
        <v>382447</v>
      </c>
      <c r="G28" s="6">
        <v>0</v>
      </c>
      <c r="H28" s="6">
        <v>1286</v>
      </c>
      <c r="I28" s="6">
        <v>22336</v>
      </c>
      <c r="J28" s="6">
        <v>360110</v>
      </c>
      <c r="K28" s="18">
        <v>102410</v>
      </c>
      <c r="L28" s="18">
        <v>257701</v>
      </c>
      <c r="M28" s="18">
        <v>275513</v>
      </c>
      <c r="N28" s="18">
        <v>0</v>
      </c>
      <c r="O28" s="18">
        <v>0</v>
      </c>
      <c r="P28" s="18">
        <v>20000</v>
      </c>
      <c r="Q28" s="19">
        <v>513214</v>
      </c>
    </row>
    <row r="29" spans="2:17" ht="15" customHeight="1" x14ac:dyDescent="0.3">
      <c r="B29" s="17" t="s">
        <v>42</v>
      </c>
      <c r="C29" s="6">
        <v>311911</v>
      </c>
      <c r="D29" s="6">
        <v>0</v>
      </c>
      <c r="E29" s="6">
        <v>34062</v>
      </c>
      <c r="F29" s="6">
        <v>345973</v>
      </c>
      <c r="G29" s="6">
        <v>0</v>
      </c>
      <c r="H29" s="6">
        <v>32976</v>
      </c>
      <c r="I29" s="6">
        <v>34373</v>
      </c>
      <c r="J29" s="6">
        <v>311600</v>
      </c>
      <c r="K29" s="18">
        <v>67905</v>
      </c>
      <c r="L29" s="18">
        <v>243695</v>
      </c>
      <c r="M29" s="18">
        <v>323724</v>
      </c>
      <c r="N29" s="18">
        <v>0</v>
      </c>
      <c r="O29" s="18">
        <v>0</v>
      </c>
      <c r="P29" s="18">
        <v>79695</v>
      </c>
      <c r="Q29" s="19">
        <v>487724</v>
      </c>
    </row>
    <row r="30" spans="2:17" ht="15" customHeight="1" x14ac:dyDescent="0.3">
      <c r="B30" s="17" t="s">
        <v>43</v>
      </c>
      <c r="C30" s="6">
        <v>119902</v>
      </c>
      <c r="D30" s="6">
        <v>0</v>
      </c>
      <c r="E30" s="6">
        <v>70627</v>
      </c>
      <c r="F30" s="6">
        <v>190529</v>
      </c>
      <c r="G30" s="6">
        <v>0</v>
      </c>
      <c r="H30" s="6">
        <v>19908</v>
      </c>
      <c r="I30" s="6">
        <v>19908</v>
      </c>
      <c r="J30" s="6">
        <v>170621</v>
      </c>
      <c r="K30" s="18">
        <v>50513</v>
      </c>
      <c r="L30" s="18">
        <v>120108</v>
      </c>
      <c r="M30" s="18">
        <v>352876</v>
      </c>
      <c r="N30" s="18">
        <v>0</v>
      </c>
      <c r="O30" s="18">
        <v>0</v>
      </c>
      <c r="P30" s="18">
        <v>0</v>
      </c>
      <c r="Q30" s="19">
        <v>472984</v>
      </c>
    </row>
    <row r="31" spans="2:17" ht="15" customHeight="1" x14ac:dyDescent="0.3">
      <c r="B31" s="17" t="s">
        <v>44</v>
      </c>
      <c r="C31" s="6">
        <v>0</v>
      </c>
      <c r="D31" s="6">
        <v>113772</v>
      </c>
      <c r="E31" s="6">
        <v>943479</v>
      </c>
      <c r="F31" s="6">
        <v>1057251</v>
      </c>
      <c r="G31" s="6">
        <v>179641</v>
      </c>
      <c r="H31" s="6">
        <v>77166</v>
      </c>
      <c r="I31" s="6">
        <v>256807</v>
      </c>
      <c r="J31" s="6">
        <v>800444</v>
      </c>
      <c r="K31" s="18">
        <v>21357</v>
      </c>
      <c r="L31" s="18">
        <v>779087</v>
      </c>
      <c r="M31" s="18">
        <v>647918</v>
      </c>
      <c r="N31" s="18">
        <v>0</v>
      </c>
      <c r="O31" s="18">
        <v>0</v>
      </c>
      <c r="P31" s="18">
        <v>305000</v>
      </c>
      <c r="Q31" s="19">
        <v>1122005</v>
      </c>
    </row>
    <row r="32" spans="2:17" ht="15" customHeight="1" x14ac:dyDescent="0.3">
      <c r="B32" s="17" t="s">
        <v>45</v>
      </c>
      <c r="C32" s="6">
        <v>-58634</v>
      </c>
      <c r="D32" s="6">
        <v>102770</v>
      </c>
      <c r="E32" s="6">
        <v>58505</v>
      </c>
      <c r="F32" s="6">
        <v>102640</v>
      </c>
      <c r="G32" s="6">
        <v>0</v>
      </c>
      <c r="H32" s="6">
        <v>5420</v>
      </c>
      <c r="I32" s="6">
        <v>77089</v>
      </c>
      <c r="J32" s="6">
        <v>25552</v>
      </c>
      <c r="K32" s="18">
        <v>10450</v>
      </c>
      <c r="L32" s="18">
        <v>15101</v>
      </c>
      <c r="M32" s="18">
        <v>37508</v>
      </c>
      <c r="N32" s="18">
        <v>0</v>
      </c>
      <c r="O32" s="18">
        <v>-8204</v>
      </c>
      <c r="P32" s="18">
        <v>25898</v>
      </c>
      <c r="Q32" s="19">
        <v>34916</v>
      </c>
    </row>
    <row r="33" spans="2:17" ht="15" customHeight="1" x14ac:dyDescent="0.3">
      <c r="B33" s="17" t="s">
        <v>46</v>
      </c>
      <c r="C33" s="6">
        <v>0</v>
      </c>
      <c r="D33" s="6">
        <v>0</v>
      </c>
      <c r="E33" s="6">
        <v>0</v>
      </c>
      <c r="F33" s="6">
        <v>0</v>
      </c>
      <c r="G33" s="6">
        <v>138004</v>
      </c>
      <c r="H33" s="6">
        <v>0</v>
      </c>
      <c r="I33" s="6">
        <v>138004</v>
      </c>
      <c r="J33" s="6">
        <v>-138004</v>
      </c>
      <c r="K33" s="18">
        <v>-37685</v>
      </c>
      <c r="L33" s="18">
        <v>-100319</v>
      </c>
      <c r="M33" s="18">
        <v>45411</v>
      </c>
      <c r="N33" s="18">
        <v>0</v>
      </c>
      <c r="O33" s="18">
        <v>0</v>
      </c>
      <c r="P33" s="18">
        <v>0</v>
      </c>
      <c r="Q33" s="19">
        <v>-54908</v>
      </c>
    </row>
    <row r="34" spans="2:17" ht="15" customHeight="1" x14ac:dyDescent="0.3">
      <c r="B34" s="17" t="s">
        <v>47</v>
      </c>
      <c r="C34" s="6">
        <v>21354</v>
      </c>
      <c r="D34" s="6">
        <v>0</v>
      </c>
      <c r="E34" s="6">
        <v>0</v>
      </c>
      <c r="F34" s="6">
        <v>21354</v>
      </c>
      <c r="G34" s="6">
        <v>0</v>
      </c>
      <c r="H34" s="6">
        <v>0</v>
      </c>
      <c r="I34" s="6">
        <v>0</v>
      </c>
      <c r="J34" s="6">
        <v>21354</v>
      </c>
      <c r="K34" s="18">
        <v>2544</v>
      </c>
      <c r="L34" s="18">
        <v>18810</v>
      </c>
      <c r="M34" s="18">
        <v>139368</v>
      </c>
      <c r="N34" s="18">
        <v>8988</v>
      </c>
      <c r="O34" s="18">
        <v>0</v>
      </c>
      <c r="P34" s="18">
        <v>9000</v>
      </c>
      <c r="Q34" s="19">
        <v>140190</v>
      </c>
    </row>
    <row r="35" spans="2:17" ht="15" customHeight="1" x14ac:dyDescent="0.3">
      <c r="B35" s="17" t="s">
        <v>48</v>
      </c>
      <c r="C35" s="6">
        <v>0</v>
      </c>
      <c r="D35" s="6">
        <v>0</v>
      </c>
      <c r="E35" s="6">
        <v>0</v>
      </c>
      <c r="F35" s="6">
        <v>0</v>
      </c>
      <c r="G35" s="6">
        <v>20487</v>
      </c>
      <c r="H35" s="6">
        <v>-22351</v>
      </c>
      <c r="I35" s="6">
        <v>-1864</v>
      </c>
      <c r="J35" s="6">
        <v>1864</v>
      </c>
      <c r="K35" s="18">
        <v>4966</v>
      </c>
      <c r="L35" s="18">
        <v>-3102</v>
      </c>
      <c r="M35" s="18">
        <v>-139324</v>
      </c>
      <c r="N35" s="18">
        <v>0</v>
      </c>
      <c r="O35" s="18">
        <v>0</v>
      </c>
      <c r="P35" s="18">
        <v>0</v>
      </c>
      <c r="Q35" s="19">
        <v>-142426</v>
      </c>
    </row>
    <row r="36" spans="2:17" ht="15" customHeight="1" x14ac:dyDescent="0.3">
      <c r="B36" s="17" t="s">
        <v>49</v>
      </c>
      <c r="C36" s="6">
        <v>35509</v>
      </c>
      <c r="D36" s="6">
        <v>170757</v>
      </c>
      <c r="E36" s="6">
        <v>0</v>
      </c>
      <c r="F36" s="6">
        <v>206265</v>
      </c>
      <c r="G36" s="6">
        <v>0</v>
      </c>
      <c r="H36" s="6">
        <v>5631</v>
      </c>
      <c r="I36" s="6">
        <v>19943</v>
      </c>
      <c r="J36" s="6">
        <v>186323</v>
      </c>
      <c r="K36" s="18">
        <v>53012</v>
      </c>
      <c r="L36" s="18">
        <v>133310</v>
      </c>
      <c r="M36" s="18">
        <v>176183</v>
      </c>
      <c r="N36" s="18">
        <v>0</v>
      </c>
      <c r="O36" s="18">
        <v>-2999</v>
      </c>
      <c r="P36" s="18">
        <v>50224</v>
      </c>
      <c r="Q36" s="19">
        <v>262268</v>
      </c>
    </row>
    <row r="37" spans="2:17" ht="15" customHeight="1" x14ac:dyDescent="0.3">
      <c r="B37" s="17" t="s">
        <v>50</v>
      </c>
      <c r="C37" s="6">
        <v>175734</v>
      </c>
      <c r="D37" s="6">
        <v>0</v>
      </c>
      <c r="E37" s="6">
        <v>0</v>
      </c>
      <c r="F37" s="6">
        <v>175734</v>
      </c>
      <c r="G37" s="6">
        <v>0</v>
      </c>
      <c r="H37" s="6">
        <v>0</v>
      </c>
      <c r="I37" s="6">
        <v>0</v>
      </c>
      <c r="J37" s="6">
        <v>175734</v>
      </c>
      <c r="K37" s="18">
        <v>73633</v>
      </c>
      <c r="L37" s="18">
        <v>102102</v>
      </c>
      <c r="M37" s="18">
        <v>955596</v>
      </c>
      <c r="N37" s="18">
        <v>0</v>
      </c>
      <c r="O37" s="18">
        <v>0</v>
      </c>
      <c r="P37" s="18">
        <v>10526</v>
      </c>
      <c r="Q37" s="19">
        <v>1047171</v>
      </c>
    </row>
    <row r="38" spans="2:17" ht="15" customHeight="1" x14ac:dyDescent="0.3">
      <c r="B38" s="17" t="s">
        <v>51</v>
      </c>
      <c r="C38" s="6">
        <v>99555</v>
      </c>
      <c r="D38" s="6">
        <v>9578</v>
      </c>
      <c r="E38" s="6">
        <v>46957</v>
      </c>
      <c r="F38" s="6">
        <v>156091</v>
      </c>
      <c r="G38" s="6">
        <v>0</v>
      </c>
      <c r="H38" s="6">
        <v>3702</v>
      </c>
      <c r="I38" s="6">
        <v>27420</v>
      </c>
      <c r="J38" s="6">
        <v>128672</v>
      </c>
      <c r="K38" s="18">
        <v>36001</v>
      </c>
      <c r="L38" s="18">
        <v>92671</v>
      </c>
      <c r="M38" s="18">
        <v>10403</v>
      </c>
      <c r="N38" s="18">
        <v>0</v>
      </c>
      <c r="O38" s="18">
        <v>0</v>
      </c>
      <c r="P38" s="18">
        <v>50000</v>
      </c>
      <c r="Q38" s="19">
        <v>53074</v>
      </c>
    </row>
    <row r="39" spans="2:17" ht="15" customHeight="1" x14ac:dyDescent="0.3">
      <c r="B39" s="17" t="s">
        <v>52</v>
      </c>
      <c r="C39" s="6">
        <v>47022</v>
      </c>
      <c r="D39" s="6">
        <v>155654</v>
      </c>
      <c r="E39" s="6">
        <v>21399</v>
      </c>
      <c r="F39" s="6">
        <v>224074</v>
      </c>
      <c r="G39" s="6">
        <v>0</v>
      </c>
      <c r="H39" s="6">
        <v>30356</v>
      </c>
      <c r="I39" s="6">
        <v>38052</v>
      </c>
      <c r="J39" s="6">
        <v>186022</v>
      </c>
      <c r="K39" s="18">
        <v>43613</v>
      </c>
      <c r="L39" s="18">
        <v>142409</v>
      </c>
      <c r="M39" s="18">
        <v>1246161</v>
      </c>
      <c r="N39" s="18">
        <v>-4181</v>
      </c>
      <c r="O39" s="18">
        <v>0</v>
      </c>
      <c r="P39" s="18">
        <v>0</v>
      </c>
      <c r="Q39" s="19">
        <v>1392751</v>
      </c>
    </row>
    <row r="40" spans="2:17" ht="15" customHeight="1" x14ac:dyDescent="0.3">
      <c r="B40" s="17" t="s">
        <v>53</v>
      </c>
      <c r="C40" s="6">
        <v>303159</v>
      </c>
      <c r="D40" s="6">
        <v>1138224</v>
      </c>
      <c r="E40" s="6">
        <v>6032</v>
      </c>
      <c r="F40" s="6">
        <v>1447415</v>
      </c>
      <c r="G40" s="6">
        <v>0</v>
      </c>
      <c r="H40" s="6">
        <v>310003</v>
      </c>
      <c r="I40" s="6">
        <v>343343</v>
      </c>
      <c r="J40" s="6">
        <v>1104072</v>
      </c>
      <c r="K40" s="18">
        <v>249503</v>
      </c>
      <c r="L40" s="18">
        <v>854569</v>
      </c>
      <c r="M40" s="18">
        <v>3178379</v>
      </c>
      <c r="N40" s="18">
        <v>-1916845</v>
      </c>
      <c r="O40" s="18">
        <v>-50810</v>
      </c>
      <c r="P40" s="18">
        <v>1000000</v>
      </c>
      <c r="Q40" s="19">
        <v>5000603</v>
      </c>
    </row>
    <row r="41" spans="2:17" ht="15" customHeight="1" x14ac:dyDescent="0.3">
      <c r="B41" s="17" t="s">
        <v>54</v>
      </c>
      <c r="C41" s="6">
        <v>-54329</v>
      </c>
      <c r="D41" s="6">
        <v>34591</v>
      </c>
      <c r="E41" s="6">
        <v>0</v>
      </c>
      <c r="F41" s="6">
        <v>-19739</v>
      </c>
      <c r="G41" s="6">
        <v>0</v>
      </c>
      <c r="H41" s="6">
        <v>0</v>
      </c>
      <c r="I41" s="6">
        <v>0</v>
      </c>
      <c r="J41" s="6">
        <v>-19739</v>
      </c>
      <c r="K41" s="18">
        <v>-3519</v>
      </c>
      <c r="L41" s="18">
        <v>-16220</v>
      </c>
      <c r="M41" s="18">
        <v>71835</v>
      </c>
      <c r="N41" s="18">
        <v>0</v>
      </c>
      <c r="O41" s="18">
        <v>0</v>
      </c>
      <c r="P41" s="18">
        <v>0</v>
      </c>
      <c r="Q41" s="19">
        <v>55615</v>
      </c>
    </row>
    <row r="42" spans="2:17" ht="15" customHeight="1" x14ac:dyDescent="0.3">
      <c r="B42" s="20" t="s">
        <v>55</v>
      </c>
      <c r="C42" s="7">
        <f t="shared" ref="C42:Q42" si="0">SUM(C5:C41)</f>
        <v>6559077</v>
      </c>
      <c r="D42" s="7">
        <f t="shared" si="0"/>
        <v>6657447</v>
      </c>
      <c r="E42" s="7">
        <f t="shared" si="0"/>
        <v>1446706</v>
      </c>
      <c r="F42" s="7">
        <f t="shared" si="0"/>
        <v>14733416</v>
      </c>
      <c r="G42" s="7">
        <f t="shared" si="0"/>
        <v>731236</v>
      </c>
      <c r="H42" s="7">
        <f t="shared" si="0"/>
        <v>814510</v>
      </c>
      <c r="I42" s="7">
        <f t="shared" si="0"/>
        <v>2405441</v>
      </c>
      <c r="J42" s="7">
        <f t="shared" si="0"/>
        <v>12327975</v>
      </c>
      <c r="K42" s="7">
        <f t="shared" si="0"/>
        <v>2640276</v>
      </c>
      <c r="L42" s="7">
        <f t="shared" si="0"/>
        <v>9687699</v>
      </c>
      <c r="M42" s="7">
        <f t="shared" si="0"/>
        <v>24799205</v>
      </c>
      <c r="N42" s="7">
        <f t="shared" si="0"/>
        <v>-1093874</v>
      </c>
      <c r="O42" s="7">
        <f t="shared" si="0"/>
        <v>1124345</v>
      </c>
      <c r="P42" s="7">
        <f t="shared" si="0"/>
        <v>5161432</v>
      </c>
      <c r="Q42" s="7">
        <f t="shared" si="0"/>
        <v>29295002</v>
      </c>
    </row>
    <row r="43" spans="2:17" ht="15" customHeight="1" x14ac:dyDescent="0.35">
      <c r="B43" s="725" t="s">
        <v>56</v>
      </c>
      <c r="C43" s="723"/>
      <c r="D43" s="723"/>
      <c r="E43" s="723"/>
      <c r="F43" s="723"/>
      <c r="G43" s="723"/>
      <c r="H43" s="723"/>
      <c r="I43" s="723"/>
      <c r="J43" s="723"/>
      <c r="K43" s="723"/>
      <c r="L43" s="723"/>
      <c r="M43" s="723"/>
      <c r="N43" s="723"/>
      <c r="O43" s="723"/>
      <c r="P43" s="723"/>
      <c r="Q43" s="724"/>
    </row>
    <row r="44" spans="2:17" ht="15" customHeight="1" x14ac:dyDescent="0.25">
      <c r="B44" s="17" t="s">
        <v>57</v>
      </c>
      <c r="C44" s="22">
        <v>147757</v>
      </c>
      <c r="D44" s="22">
        <v>52992</v>
      </c>
      <c r="E44" s="22">
        <v>1081</v>
      </c>
      <c r="F44" s="22">
        <v>201830</v>
      </c>
      <c r="G44" s="22">
        <v>0</v>
      </c>
      <c r="H44" s="22">
        <v>51501</v>
      </c>
      <c r="I44" s="22">
        <v>71033</v>
      </c>
      <c r="J44" s="22">
        <v>130797</v>
      </c>
      <c r="K44" s="22">
        <v>39763</v>
      </c>
      <c r="L44" s="22">
        <v>91034</v>
      </c>
      <c r="M44" s="22">
        <v>53655</v>
      </c>
      <c r="N44" s="22">
        <v>0</v>
      </c>
      <c r="O44" s="22">
        <v>0</v>
      </c>
      <c r="P44" s="22">
        <v>53215</v>
      </c>
      <c r="Q44" s="22">
        <v>91474</v>
      </c>
    </row>
    <row r="45" spans="2:17" ht="15" customHeight="1" x14ac:dyDescent="0.25">
      <c r="B45" s="17" t="s">
        <v>58</v>
      </c>
      <c r="C45" s="22">
        <v>151629</v>
      </c>
      <c r="D45" s="22">
        <v>322940</v>
      </c>
      <c r="E45" s="22">
        <v>35273</v>
      </c>
      <c r="F45" s="22">
        <v>509842</v>
      </c>
      <c r="G45" s="22">
        <v>0</v>
      </c>
      <c r="H45" s="22">
        <v>24718</v>
      </c>
      <c r="I45" s="22">
        <v>63308</v>
      </c>
      <c r="J45" s="22">
        <v>446534</v>
      </c>
      <c r="K45" s="22">
        <v>125724</v>
      </c>
      <c r="L45" s="22">
        <v>320810</v>
      </c>
      <c r="M45" s="22">
        <v>880517</v>
      </c>
      <c r="N45" s="22">
        <v>0</v>
      </c>
      <c r="O45" s="22">
        <v>0</v>
      </c>
      <c r="P45" s="22">
        <v>60000</v>
      </c>
      <c r="Q45" s="22">
        <v>1141326</v>
      </c>
    </row>
    <row r="46" spans="2:17" ht="15" customHeight="1" x14ac:dyDescent="0.25">
      <c r="B46" s="17" t="s">
        <v>59</v>
      </c>
      <c r="C46" s="22">
        <v>2245528</v>
      </c>
      <c r="D46" s="22">
        <v>144921</v>
      </c>
      <c r="E46" s="22">
        <v>906884</v>
      </c>
      <c r="F46" s="22">
        <v>3297333</v>
      </c>
      <c r="G46" s="22">
        <v>0</v>
      </c>
      <c r="H46" s="22">
        <v>0</v>
      </c>
      <c r="I46" s="22">
        <v>0</v>
      </c>
      <c r="J46" s="22">
        <v>3297333</v>
      </c>
      <c r="K46" s="22">
        <v>569810</v>
      </c>
      <c r="L46" s="22">
        <v>2727523</v>
      </c>
      <c r="M46" s="22">
        <v>11098665</v>
      </c>
      <c r="N46" s="22">
        <v>-35689</v>
      </c>
      <c r="O46" s="22">
        <v>0</v>
      </c>
      <c r="P46" s="22">
        <v>419959</v>
      </c>
      <c r="Q46" s="22">
        <v>13441918</v>
      </c>
    </row>
    <row r="47" spans="2:17" ht="15" customHeight="1" x14ac:dyDescent="0.3">
      <c r="B47" s="20" t="s">
        <v>55</v>
      </c>
      <c r="C47" s="7">
        <f t="shared" ref="C47:Q47" si="1">SUM(C44:C46)</f>
        <v>2544914</v>
      </c>
      <c r="D47" s="7">
        <f t="shared" si="1"/>
        <v>520853</v>
      </c>
      <c r="E47" s="7">
        <f t="shared" si="1"/>
        <v>943238</v>
      </c>
      <c r="F47" s="7">
        <f t="shared" si="1"/>
        <v>4009005</v>
      </c>
      <c r="G47" s="7">
        <f t="shared" si="1"/>
        <v>0</v>
      </c>
      <c r="H47" s="7">
        <f t="shared" si="1"/>
        <v>76219</v>
      </c>
      <c r="I47" s="7">
        <f t="shared" si="1"/>
        <v>134341</v>
      </c>
      <c r="J47" s="7">
        <f t="shared" si="1"/>
        <v>3874664</v>
      </c>
      <c r="K47" s="7">
        <f t="shared" si="1"/>
        <v>735297</v>
      </c>
      <c r="L47" s="7">
        <f t="shared" si="1"/>
        <v>3139367</v>
      </c>
      <c r="M47" s="7">
        <f t="shared" si="1"/>
        <v>12032837</v>
      </c>
      <c r="N47" s="7">
        <f t="shared" si="1"/>
        <v>-35689</v>
      </c>
      <c r="O47" s="7">
        <f t="shared" si="1"/>
        <v>0</v>
      </c>
      <c r="P47" s="7">
        <f t="shared" si="1"/>
        <v>533174</v>
      </c>
      <c r="Q47" s="7">
        <f t="shared" si="1"/>
        <v>14674718</v>
      </c>
    </row>
    <row r="48" spans="2:17" ht="15" customHeight="1" x14ac:dyDescent="0.3">
      <c r="B48" s="20" t="s">
        <v>60</v>
      </c>
      <c r="C48" s="7">
        <f t="shared" ref="C48:Q48" si="2">C42+C47</f>
        <v>9103991</v>
      </c>
      <c r="D48" s="7">
        <f t="shared" si="2"/>
        <v>7178300</v>
      </c>
      <c r="E48" s="7">
        <f t="shared" si="2"/>
        <v>2389944</v>
      </c>
      <c r="F48" s="7">
        <f t="shared" si="2"/>
        <v>18742421</v>
      </c>
      <c r="G48" s="7">
        <f t="shared" si="2"/>
        <v>731236</v>
      </c>
      <c r="H48" s="7">
        <f t="shared" si="2"/>
        <v>890729</v>
      </c>
      <c r="I48" s="7">
        <f t="shared" si="2"/>
        <v>2539782</v>
      </c>
      <c r="J48" s="7">
        <f t="shared" si="2"/>
        <v>16202639</v>
      </c>
      <c r="K48" s="7">
        <f t="shared" si="2"/>
        <v>3375573</v>
      </c>
      <c r="L48" s="7">
        <f t="shared" si="2"/>
        <v>12827066</v>
      </c>
      <c r="M48" s="7">
        <f t="shared" si="2"/>
        <v>36832042</v>
      </c>
      <c r="N48" s="7">
        <f t="shared" si="2"/>
        <v>-1129563</v>
      </c>
      <c r="O48" s="7">
        <f t="shared" si="2"/>
        <v>1124345</v>
      </c>
      <c r="P48" s="7">
        <f t="shared" si="2"/>
        <v>5694606</v>
      </c>
      <c r="Q48" s="7">
        <f t="shared" si="2"/>
        <v>43969720</v>
      </c>
    </row>
    <row r="49" spans="2:17" ht="14.25" customHeight="1" x14ac:dyDescent="0.35">
      <c r="B49" s="727" t="s">
        <v>61</v>
      </c>
      <c r="C49" s="728"/>
      <c r="D49" s="728"/>
      <c r="E49" s="728"/>
      <c r="F49" s="728"/>
      <c r="G49" s="728"/>
      <c r="H49" s="728"/>
      <c r="I49" s="728"/>
      <c r="J49" s="728"/>
      <c r="K49" s="728"/>
      <c r="L49" s="728"/>
      <c r="M49" s="728"/>
      <c r="N49" s="728"/>
      <c r="O49" s="728"/>
      <c r="P49" s="728"/>
      <c r="Q49" s="729"/>
    </row>
  </sheetData>
  <sheetProtection algorithmName="SHA-512" hashValue="wJ7nLy51qHavmzwqovmxbjEKkFDtq/yVDPiiHd1iTWWGmDAt90NVU7xS9/q18uGNtgBzqy2jjr8eGp/VTsI0Aw==" saltValue="nrAdazT0KVSeF6bjobFNaA==" spinCount="100000" sheet="1" objects="1" scenarios="1"/>
  <mergeCells count="4">
    <mergeCell ref="B2:Q2"/>
    <mergeCell ref="B43:Q43"/>
    <mergeCell ref="B4:Q4"/>
    <mergeCell ref="B49:Q49"/>
  </mergeCells>
  <pageMargins left="0.7" right="0.7" top="0.75" bottom="0.75" header="0.3" footer="0.3"/>
  <headerFooter>
    <oddFooter>&amp;C_x000D_&amp;1#&amp;"Calibri"&amp;11&amp;K000000 Britam Public</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5">
    <tabColor rgb="FFCC9900"/>
    <pageSetUpPr fitToPage="1"/>
  </sheetPr>
  <dimension ref="B3:R38"/>
  <sheetViews>
    <sheetView showGridLines="0" topLeftCell="B1" zoomScale="60" zoomScaleNormal="60" workbookViewId="0">
      <selection activeCell="B3" sqref="B3:R3"/>
    </sheetView>
  </sheetViews>
  <sheetFormatPr defaultColWidth="9.1796875" defaultRowHeight="12.5" x14ac:dyDescent="0.25"/>
  <cols>
    <col min="1" max="1" width="11.1796875" style="51" customWidth="1"/>
    <col min="2" max="2" width="40.54296875" style="51" bestFit="1" customWidth="1"/>
    <col min="3" max="3" width="15.54296875" style="51" customWidth="1"/>
    <col min="4" max="5" width="15.08984375" style="51" bestFit="1" customWidth="1"/>
    <col min="6" max="6" width="15.1796875" style="51" customWidth="1"/>
    <col min="7" max="7" width="15.81640625" style="51" customWidth="1"/>
    <col min="8" max="8" width="15.08984375" style="51" bestFit="1" customWidth="1"/>
    <col min="9" max="9" width="13.54296875" style="51" customWidth="1"/>
    <col min="10" max="10" width="15.453125" style="51" customWidth="1"/>
    <col min="11" max="11" width="13" style="51" customWidth="1"/>
    <col min="12" max="12" width="19.54296875" style="51" bestFit="1" customWidth="1"/>
    <col min="13" max="13" width="16.1796875" style="51" customWidth="1"/>
    <col min="14" max="14" width="15.08984375" style="51" bestFit="1" customWidth="1"/>
    <col min="15" max="16" width="16.453125" style="51" customWidth="1"/>
    <col min="17" max="17" width="15.08984375" style="51" bestFit="1" customWidth="1"/>
    <col min="18" max="18" width="17.453125" style="51" customWidth="1"/>
    <col min="19" max="40" width="9.1796875" style="51" customWidth="1"/>
    <col min="41" max="16384" width="9.1796875" style="51"/>
  </cols>
  <sheetData>
    <row r="3" spans="2:18" ht="23.25" customHeight="1" x14ac:dyDescent="0.35">
      <c r="B3" s="800" t="s">
        <v>293</v>
      </c>
      <c r="C3" s="723"/>
      <c r="D3" s="723"/>
      <c r="E3" s="723"/>
      <c r="F3" s="723"/>
      <c r="G3" s="723"/>
      <c r="H3" s="723"/>
      <c r="I3" s="723"/>
      <c r="J3" s="723"/>
      <c r="K3" s="723"/>
      <c r="L3" s="723"/>
      <c r="M3" s="723"/>
      <c r="N3" s="723"/>
      <c r="O3" s="723"/>
      <c r="P3" s="723"/>
      <c r="Q3" s="723"/>
      <c r="R3" s="724"/>
    </row>
    <row r="4" spans="2:18" ht="89" customHeight="1" x14ac:dyDescent="0.25">
      <c r="B4" s="574" t="s">
        <v>1</v>
      </c>
      <c r="C4" s="575" t="s">
        <v>263</v>
      </c>
      <c r="D4" s="575" t="s">
        <v>264</v>
      </c>
      <c r="E4" s="575" t="s">
        <v>265</v>
      </c>
      <c r="F4" s="575" t="s">
        <v>266</v>
      </c>
      <c r="G4" s="576" t="s">
        <v>267</v>
      </c>
      <c r="H4" s="576" t="s">
        <v>268</v>
      </c>
      <c r="I4" s="576" t="s">
        <v>269</v>
      </c>
      <c r="J4" s="576" t="s">
        <v>270</v>
      </c>
      <c r="K4" s="577" t="s">
        <v>271</v>
      </c>
      <c r="L4" s="577" t="s">
        <v>4</v>
      </c>
      <c r="M4" s="577" t="s">
        <v>272</v>
      </c>
      <c r="N4" s="577" t="s">
        <v>273</v>
      </c>
      <c r="O4" s="577" t="s">
        <v>274</v>
      </c>
      <c r="P4" s="577" t="s">
        <v>275</v>
      </c>
      <c r="Q4" s="577" t="s">
        <v>276</v>
      </c>
      <c r="R4" s="577" t="s">
        <v>277</v>
      </c>
    </row>
    <row r="5" spans="2:18" ht="15" customHeight="1" x14ac:dyDescent="0.35">
      <c r="B5" s="794" t="s">
        <v>17</v>
      </c>
      <c r="C5" s="723"/>
      <c r="D5" s="723"/>
      <c r="E5" s="723"/>
      <c r="F5" s="723"/>
      <c r="G5" s="723"/>
      <c r="H5" s="723"/>
      <c r="I5" s="723"/>
      <c r="J5" s="723"/>
      <c r="K5" s="723"/>
      <c r="L5" s="723"/>
      <c r="M5" s="723"/>
      <c r="N5" s="723"/>
      <c r="O5" s="723"/>
      <c r="P5" s="723"/>
      <c r="Q5" s="723"/>
      <c r="R5" s="724"/>
    </row>
    <row r="6" spans="2:18" ht="15" customHeight="1" x14ac:dyDescent="0.3">
      <c r="B6" s="253" t="s">
        <v>294</v>
      </c>
      <c r="C6" s="585">
        <v>5979790.0282389</v>
      </c>
      <c r="D6" s="585">
        <v>5790675.8663843311</v>
      </c>
      <c r="E6" s="585">
        <v>268754.97651109198</v>
      </c>
      <c r="F6" s="585">
        <v>-79640.814656521383</v>
      </c>
      <c r="G6" s="585">
        <v>1167694.5160000001</v>
      </c>
      <c r="H6" s="585">
        <v>15572.384350399971</v>
      </c>
      <c r="I6" s="585">
        <v>-272.32410010000689</v>
      </c>
      <c r="J6" s="585">
        <v>1151849.8075494999</v>
      </c>
      <c r="K6" s="586">
        <v>0</v>
      </c>
      <c r="L6" s="586">
        <v>116684.931</v>
      </c>
      <c r="M6" s="586">
        <v>0</v>
      </c>
      <c r="N6" s="586">
        <v>326493.13057316502</v>
      </c>
      <c r="O6" s="586">
        <v>0</v>
      </c>
      <c r="P6" s="586">
        <v>862400.79331981367</v>
      </c>
      <c r="Q6" s="586">
        <v>195192.19849240099</v>
      </c>
      <c r="R6" s="587">
        <v>667208.59482741274</v>
      </c>
    </row>
    <row r="7" spans="2:18" ht="15" customHeight="1" x14ac:dyDescent="0.3">
      <c r="B7" s="253" t="s">
        <v>295</v>
      </c>
      <c r="C7" s="585">
        <v>2876704.31945096</v>
      </c>
      <c r="D7" s="585">
        <v>1952423.6433866001</v>
      </c>
      <c r="E7" s="585">
        <v>889457.50190057699</v>
      </c>
      <c r="F7" s="585">
        <v>34823.174163788994</v>
      </c>
      <c r="G7" s="585">
        <v>0</v>
      </c>
      <c r="H7" s="585">
        <v>1037308.26955857</v>
      </c>
      <c r="I7" s="585">
        <v>31777.1801772131</v>
      </c>
      <c r="J7" s="585">
        <v>-1005531.08938135</v>
      </c>
      <c r="K7" s="586">
        <v>0</v>
      </c>
      <c r="L7" s="586">
        <v>1338899.4581848099</v>
      </c>
      <c r="M7" s="586">
        <v>33129.137999999999</v>
      </c>
      <c r="N7" s="586">
        <v>132625.885318249</v>
      </c>
      <c r="O7" s="586">
        <v>0</v>
      </c>
      <c r="P7" s="586">
        <v>202436.519648997</v>
      </c>
      <c r="Q7" s="586">
        <v>20805.402063532099</v>
      </c>
      <c r="R7" s="587">
        <v>181631.11758546499</v>
      </c>
    </row>
    <row r="8" spans="2:18" ht="15" customHeight="1" x14ac:dyDescent="0.3">
      <c r="B8" s="253" t="s">
        <v>296</v>
      </c>
      <c r="C8" s="585">
        <v>13828179.811000001</v>
      </c>
      <c r="D8" s="585">
        <v>10066915.15</v>
      </c>
      <c r="E8" s="585">
        <v>1827467.986</v>
      </c>
      <c r="F8" s="585">
        <v>1933796.675</v>
      </c>
      <c r="G8" s="585">
        <v>8945322.6109999996</v>
      </c>
      <c r="H8" s="585">
        <v>8044907.5729999999</v>
      </c>
      <c r="I8" s="585">
        <v>104912.39200000001</v>
      </c>
      <c r="J8" s="585">
        <v>1005327.43</v>
      </c>
      <c r="K8" s="586">
        <v>0</v>
      </c>
      <c r="L8" s="586">
        <v>26750.264999999999</v>
      </c>
      <c r="M8" s="586">
        <v>20351.22</v>
      </c>
      <c r="N8" s="586">
        <v>708547.696</v>
      </c>
      <c r="O8" s="586">
        <v>103632.916</v>
      </c>
      <c r="P8" s="586">
        <v>2340608.37</v>
      </c>
      <c r="Q8" s="586">
        <v>702182.51100000006</v>
      </c>
      <c r="R8" s="587">
        <v>1638425.8589999999</v>
      </c>
    </row>
    <row r="9" spans="2:18" ht="15" customHeight="1" x14ac:dyDescent="0.3">
      <c r="B9" s="253" t="s">
        <v>297</v>
      </c>
      <c r="C9" s="585">
        <v>317196.94160210632</v>
      </c>
      <c r="D9" s="585">
        <v>291835.86282470898</v>
      </c>
      <c r="E9" s="585">
        <v>99455.78359327474</v>
      </c>
      <c r="F9" s="585">
        <v>-74094.704815877412</v>
      </c>
      <c r="G9" s="585">
        <v>217343.46319000001</v>
      </c>
      <c r="H9" s="585">
        <v>-2434.2490065665988</v>
      </c>
      <c r="I9" s="585">
        <v>6087.0251613269229</v>
      </c>
      <c r="J9" s="585">
        <v>225864.73735789349</v>
      </c>
      <c r="K9" s="586">
        <v>0</v>
      </c>
      <c r="L9" s="586">
        <v>18472.682400000002</v>
      </c>
      <c r="M9" s="586">
        <v>0</v>
      </c>
      <c r="N9" s="586">
        <v>11471.91185</v>
      </c>
      <c r="O9" s="586">
        <v>0</v>
      </c>
      <c r="P9" s="586">
        <v>158770.80309201611</v>
      </c>
      <c r="Q9" s="586">
        <v>17334.258949800002</v>
      </c>
      <c r="R9" s="587">
        <v>141436.54414221609</v>
      </c>
    </row>
    <row r="10" spans="2:18" ht="15" customHeight="1" x14ac:dyDescent="0.3">
      <c r="B10" s="253" t="s">
        <v>298</v>
      </c>
      <c r="C10" s="585">
        <v>1184765.8525976271</v>
      </c>
      <c r="D10" s="585">
        <v>1204968.1466539621</v>
      </c>
      <c r="E10" s="585">
        <v>-106409.80853823639</v>
      </c>
      <c r="F10" s="585">
        <v>86207.514481901104</v>
      </c>
      <c r="G10" s="585">
        <v>0</v>
      </c>
      <c r="H10" s="585">
        <v>-8242.8050000000003</v>
      </c>
      <c r="I10" s="585">
        <v>-4945.4589999999998</v>
      </c>
      <c r="J10" s="585">
        <v>3297.346</v>
      </c>
      <c r="K10" s="586">
        <v>0</v>
      </c>
      <c r="L10" s="586">
        <v>50089.943999999989</v>
      </c>
      <c r="M10" s="586">
        <v>0</v>
      </c>
      <c r="N10" s="586">
        <v>18771.21686765716</v>
      </c>
      <c r="O10" s="586">
        <v>0</v>
      </c>
      <c r="P10" s="586">
        <v>120823.587614244</v>
      </c>
      <c r="Q10" s="586">
        <v>0</v>
      </c>
      <c r="R10" s="587">
        <v>120823.587614244</v>
      </c>
    </row>
    <row r="11" spans="2:18" ht="15" customHeight="1" x14ac:dyDescent="0.3">
      <c r="B11" s="253" t="s">
        <v>299</v>
      </c>
      <c r="C11" s="585">
        <v>6698154.6763699995</v>
      </c>
      <c r="D11" s="585">
        <v>6413573.5360491322</v>
      </c>
      <c r="E11" s="585">
        <v>-229146.70434</v>
      </c>
      <c r="F11" s="585">
        <v>513727.84466086759</v>
      </c>
      <c r="G11" s="585">
        <v>1177929.51957</v>
      </c>
      <c r="H11" s="585">
        <v>429494.35859531572</v>
      </c>
      <c r="I11" s="585">
        <v>35770.814727014818</v>
      </c>
      <c r="J11" s="585">
        <v>784205.97570169903</v>
      </c>
      <c r="K11" s="586">
        <v>87426.400999999998</v>
      </c>
      <c r="L11" s="586">
        <v>62628.663</v>
      </c>
      <c r="M11" s="586">
        <v>-9937.6730000000007</v>
      </c>
      <c r="N11" s="586">
        <v>197528.53199999969</v>
      </c>
      <c r="O11" s="586">
        <v>0</v>
      </c>
      <c r="P11" s="586">
        <v>1260398.025362567</v>
      </c>
      <c r="Q11" s="586">
        <v>387459.36631462042</v>
      </c>
      <c r="R11" s="587">
        <v>872938.65904794668</v>
      </c>
    </row>
    <row r="12" spans="2:18" ht="15" customHeight="1" x14ac:dyDescent="0.3">
      <c r="B12" s="253" t="s">
        <v>26</v>
      </c>
      <c r="C12" s="585">
        <v>350572.59142200003</v>
      </c>
      <c r="D12" s="585">
        <v>342406.36675417738</v>
      </c>
      <c r="E12" s="585">
        <v>1159.3472967052001</v>
      </c>
      <c r="F12" s="585">
        <v>7006.877371117399</v>
      </c>
      <c r="G12" s="585">
        <v>13869.681</v>
      </c>
      <c r="H12" s="585">
        <v>43517.688032527782</v>
      </c>
      <c r="I12" s="585">
        <v>0</v>
      </c>
      <c r="J12" s="585">
        <v>-29648.007032527781</v>
      </c>
      <c r="K12" s="586">
        <v>0</v>
      </c>
      <c r="L12" s="586">
        <v>0</v>
      </c>
      <c r="M12" s="586">
        <v>0</v>
      </c>
      <c r="N12" s="586">
        <v>13107.945304999999</v>
      </c>
      <c r="O12" s="586">
        <v>0</v>
      </c>
      <c r="P12" s="586">
        <v>-35749.074966410393</v>
      </c>
      <c r="Q12" s="586">
        <v>0</v>
      </c>
      <c r="R12" s="587">
        <v>-35749.074966410393</v>
      </c>
    </row>
    <row r="13" spans="2:18" ht="15" customHeight="1" x14ac:dyDescent="0.3">
      <c r="B13" s="253" t="s">
        <v>300</v>
      </c>
      <c r="C13" s="585">
        <v>1612010.456</v>
      </c>
      <c r="D13" s="585">
        <v>1298116.4086716119</v>
      </c>
      <c r="E13" s="585">
        <v>-279704.22108667408</v>
      </c>
      <c r="F13" s="585">
        <v>593598.26841506234</v>
      </c>
      <c r="G13" s="585">
        <v>449794.05122999998</v>
      </c>
      <c r="H13" s="585">
        <v>22296.383979999999</v>
      </c>
      <c r="I13" s="585">
        <v>13049.837</v>
      </c>
      <c r="J13" s="585">
        <v>440547.50425000011</v>
      </c>
      <c r="K13" s="586">
        <v>0</v>
      </c>
      <c r="L13" s="586">
        <v>43117.22403074141</v>
      </c>
      <c r="M13" s="586">
        <v>0</v>
      </c>
      <c r="N13" s="586">
        <v>142768.11489928971</v>
      </c>
      <c r="O13" s="586">
        <v>0</v>
      </c>
      <c r="P13" s="586">
        <v>934494.88179651392</v>
      </c>
      <c r="Q13" s="586">
        <v>347482.45649999997</v>
      </c>
      <c r="R13" s="587">
        <v>587012.42529651395</v>
      </c>
    </row>
    <row r="14" spans="2:18" ht="15" customHeight="1" x14ac:dyDescent="0.3">
      <c r="B14" s="253" t="s">
        <v>301</v>
      </c>
      <c r="C14" s="585">
        <v>90196.2</v>
      </c>
      <c r="D14" s="585">
        <v>52841.889000000003</v>
      </c>
      <c r="E14" s="585">
        <v>30935.940999999999</v>
      </c>
      <c r="F14" s="585">
        <v>6418.37</v>
      </c>
      <c r="G14" s="585">
        <v>3551598.3330000001</v>
      </c>
      <c r="H14" s="585">
        <v>0</v>
      </c>
      <c r="I14" s="585">
        <v>0</v>
      </c>
      <c r="J14" s="585">
        <v>3551598.3330000001</v>
      </c>
      <c r="K14" s="586">
        <v>0</v>
      </c>
      <c r="L14" s="586">
        <v>398426.23200000002</v>
      </c>
      <c r="M14" s="586">
        <v>260.22399999999999</v>
      </c>
      <c r="N14" s="586">
        <v>3495345.5240000002</v>
      </c>
      <c r="O14" s="586">
        <v>0</v>
      </c>
      <c r="P14" s="586">
        <v>460837.18699999998</v>
      </c>
      <c r="Q14" s="586">
        <v>121617.484</v>
      </c>
      <c r="R14" s="587">
        <v>339219.70299999998</v>
      </c>
    </row>
    <row r="15" spans="2:18" ht="15" customHeight="1" x14ac:dyDescent="0.3">
      <c r="B15" s="253" t="s">
        <v>302</v>
      </c>
      <c r="C15" s="585">
        <v>840095.4472410056</v>
      </c>
      <c r="D15" s="585">
        <v>840185.69297153573</v>
      </c>
      <c r="E15" s="585">
        <v>53047.718999999997</v>
      </c>
      <c r="F15" s="585">
        <v>-53137.964730530053</v>
      </c>
      <c r="G15" s="585">
        <v>211973</v>
      </c>
      <c r="H15" s="585">
        <v>30172</v>
      </c>
      <c r="I15" s="585">
        <v>0</v>
      </c>
      <c r="J15" s="585">
        <v>181801</v>
      </c>
      <c r="K15" s="586">
        <v>0</v>
      </c>
      <c r="L15" s="586">
        <v>23522</v>
      </c>
      <c r="M15" s="586">
        <v>4766.1289999999999</v>
      </c>
      <c r="N15" s="586">
        <v>173343.88570803459</v>
      </c>
      <c r="O15" s="586">
        <v>69875.979238564702</v>
      </c>
      <c r="P15" s="586">
        <v>43950.999799999998</v>
      </c>
      <c r="Q15" s="586">
        <v>52</v>
      </c>
      <c r="R15" s="587">
        <v>43898.999799999998</v>
      </c>
    </row>
    <row r="16" spans="2:18" ht="15" customHeight="1" x14ac:dyDescent="0.3">
      <c r="B16" s="253" t="s">
        <v>303</v>
      </c>
      <c r="C16" s="585">
        <v>7371371.3865867332</v>
      </c>
      <c r="D16" s="585">
        <v>6985642.0705685802</v>
      </c>
      <c r="E16" s="585">
        <v>172564.76613448109</v>
      </c>
      <c r="F16" s="585">
        <v>213164.5498836711</v>
      </c>
      <c r="G16" s="585">
        <v>11811204.961104579</v>
      </c>
      <c r="H16" s="585">
        <v>7479443.6587076345</v>
      </c>
      <c r="I16" s="585">
        <v>354.8419952248538</v>
      </c>
      <c r="J16" s="585">
        <v>4332116.1443921644</v>
      </c>
      <c r="K16" s="586">
        <v>0</v>
      </c>
      <c r="L16" s="586">
        <v>478209.72200000001</v>
      </c>
      <c r="M16" s="586">
        <v>0</v>
      </c>
      <c r="N16" s="586">
        <v>1424722.3089999999</v>
      </c>
      <c r="O16" s="586">
        <v>0</v>
      </c>
      <c r="P16" s="586">
        <v>3598768.1072758348</v>
      </c>
      <c r="Q16" s="586">
        <v>886321.81088</v>
      </c>
      <c r="R16" s="587">
        <v>2712446.296395835</v>
      </c>
    </row>
    <row r="17" spans="2:18" ht="15" customHeight="1" x14ac:dyDescent="0.3">
      <c r="B17" s="253" t="s">
        <v>304</v>
      </c>
      <c r="C17" s="585">
        <v>5260465.1885619015</v>
      </c>
      <c r="D17" s="585">
        <v>4058022.1229915698</v>
      </c>
      <c r="E17" s="585">
        <v>140568.24969447791</v>
      </c>
      <c r="F17" s="585">
        <v>1061874.815875852</v>
      </c>
      <c r="G17" s="585">
        <v>11176322.84242478</v>
      </c>
      <c r="H17" s="585">
        <v>10267079.81759445</v>
      </c>
      <c r="I17" s="585">
        <v>0</v>
      </c>
      <c r="J17" s="585">
        <v>909243.02483033156</v>
      </c>
      <c r="K17" s="586">
        <v>0</v>
      </c>
      <c r="L17" s="586">
        <v>0</v>
      </c>
      <c r="M17" s="586">
        <v>0</v>
      </c>
      <c r="N17" s="586">
        <v>351021.56749754603</v>
      </c>
      <c r="O17" s="586">
        <v>471638.34618868039</v>
      </c>
      <c r="P17" s="586">
        <v>2091734.619397318</v>
      </c>
      <c r="Q17" s="586">
        <v>626310</v>
      </c>
      <c r="R17" s="587">
        <v>1465424.619397318</v>
      </c>
    </row>
    <row r="18" spans="2:18" ht="15" customHeight="1" x14ac:dyDescent="0.3">
      <c r="B18" s="253" t="s">
        <v>305</v>
      </c>
      <c r="C18" s="585">
        <v>1923370.5261407699</v>
      </c>
      <c r="D18" s="585">
        <v>2296413.6336888298</v>
      </c>
      <c r="E18" s="585">
        <v>-10780.8199548804</v>
      </c>
      <c r="F18" s="585">
        <v>-362262.28759317298</v>
      </c>
      <c r="G18" s="585">
        <v>8723689.3662599791</v>
      </c>
      <c r="H18" s="585">
        <v>7556644.8932803599</v>
      </c>
      <c r="I18" s="585">
        <v>-4003.6058511768201</v>
      </c>
      <c r="J18" s="585">
        <v>1163040.86712845</v>
      </c>
      <c r="K18" s="586">
        <v>0</v>
      </c>
      <c r="L18" s="586">
        <v>0</v>
      </c>
      <c r="M18" s="586">
        <v>0</v>
      </c>
      <c r="N18" s="586">
        <v>66223.672000000006</v>
      </c>
      <c r="O18" s="586">
        <v>0</v>
      </c>
      <c r="P18" s="586">
        <v>734554.90753527498</v>
      </c>
      <c r="Q18" s="586">
        <v>0</v>
      </c>
      <c r="R18" s="587">
        <v>734554.90753527498</v>
      </c>
    </row>
    <row r="19" spans="2:18" ht="15" customHeight="1" x14ac:dyDescent="0.3">
      <c r="B19" s="253" t="s">
        <v>306</v>
      </c>
      <c r="C19" s="585">
        <v>777856.66807056661</v>
      </c>
      <c r="D19" s="585">
        <v>594042.02447938861</v>
      </c>
      <c r="E19" s="585">
        <v>21645.903999999999</v>
      </c>
      <c r="F19" s="585">
        <v>162168.73959117779</v>
      </c>
      <c r="G19" s="585">
        <v>433101.57532000012</v>
      </c>
      <c r="H19" s="585">
        <v>196293.5183062056</v>
      </c>
      <c r="I19" s="585">
        <v>1294.6768505549951</v>
      </c>
      <c r="J19" s="585">
        <v>238102.7338643494</v>
      </c>
      <c r="K19" s="586">
        <v>0</v>
      </c>
      <c r="L19" s="586">
        <v>0</v>
      </c>
      <c r="M19" s="586">
        <v>0</v>
      </c>
      <c r="N19" s="586">
        <v>172920.71149193481</v>
      </c>
      <c r="O19" s="586">
        <v>0</v>
      </c>
      <c r="P19" s="586">
        <v>227350.76196359241</v>
      </c>
      <c r="Q19" s="586">
        <v>42130.97521296495</v>
      </c>
      <c r="R19" s="587">
        <v>185219.78675062739</v>
      </c>
    </row>
    <row r="20" spans="2:18" ht="15" customHeight="1" x14ac:dyDescent="0.3">
      <c r="B20" s="253" t="s">
        <v>307</v>
      </c>
      <c r="C20" s="585">
        <v>1396481.0649999999</v>
      </c>
      <c r="D20" s="585">
        <v>-338259.81895704003</v>
      </c>
      <c r="E20" s="585">
        <v>0</v>
      </c>
      <c r="F20" s="585">
        <v>1734740.88395704</v>
      </c>
      <c r="G20" s="585">
        <v>0</v>
      </c>
      <c r="H20" s="585">
        <v>0</v>
      </c>
      <c r="I20" s="585">
        <v>0</v>
      </c>
      <c r="J20" s="585">
        <v>0</v>
      </c>
      <c r="K20" s="586">
        <v>0</v>
      </c>
      <c r="L20" s="586">
        <v>0</v>
      </c>
      <c r="M20" s="586">
        <v>0</v>
      </c>
      <c r="N20" s="586">
        <v>1767028.9089570411</v>
      </c>
      <c r="O20" s="586">
        <v>0</v>
      </c>
      <c r="P20" s="586">
        <v>-32288.025000000642</v>
      </c>
      <c r="Q20" s="586">
        <v>0</v>
      </c>
      <c r="R20" s="587">
        <v>-32288.025000000642</v>
      </c>
    </row>
    <row r="21" spans="2:18" ht="15" customHeight="1" x14ac:dyDescent="0.3">
      <c r="B21" s="253" t="s">
        <v>308</v>
      </c>
      <c r="C21" s="585">
        <v>3453543.42772215</v>
      </c>
      <c r="D21" s="585">
        <v>3158765.493046978</v>
      </c>
      <c r="E21" s="585">
        <v>62912</v>
      </c>
      <c r="F21" s="585">
        <v>231865.93467517209</v>
      </c>
      <c r="G21" s="585">
        <v>659732.27800000005</v>
      </c>
      <c r="H21" s="585">
        <v>326435</v>
      </c>
      <c r="I21" s="585">
        <v>-4914</v>
      </c>
      <c r="J21" s="585">
        <v>328383.27799999999</v>
      </c>
      <c r="K21" s="586">
        <v>0</v>
      </c>
      <c r="L21" s="586">
        <v>345589.75400000002</v>
      </c>
      <c r="M21" s="586">
        <v>3240</v>
      </c>
      <c r="N21" s="586">
        <v>702688.11499999999</v>
      </c>
      <c r="O21" s="586">
        <v>-90475.021376511766</v>
      </c>
      <c r="P21" s="586">
        <v>109435.83029866029</v>
      </c>
      <c r="Q21" s="586">
        <v>76029.710000000006</v>
      </c>
      <c r="R21" s="587">
        <v>33406.120298660338</v>
      </c>
    </row>
    <row r="22" spans="2:18" ht="15" customHeight="1" x14ac:dyDescent="0.3">
      <c r="B22" s="253" t="s">
        <v>40</v>
      </c>
      <c r="C22" s="585">
        <v>2581129.2080000001</v>
      </c>
      <c r="D22" s="585">
        <v>2253564.66</v>
      </c>
      <c r="E22" s="585">
        <v>211978.79</v>
      </c>
      <c r="F22" s="585">
        <v>115585.758</v>
      </c>
      <c r="G22" s="585">
        <v>1489034.9990000001</v>
      </c>
      <c r="H22" s="585">
        <v>1301117.422</v>
      </c>
      <c r="I22" s="585">
        <v>9529.3610000000008</v>
      </c>
      <c r="J22" s="585">
        <v>197446.93799999999</v>
      </c>
      <c r="K22" s="586">
        <v>0</v>
      </c>
      <c r="L22" s="586">
        <v>0</v>
      </c>
      <c r="M22" s="586">
        <v>0</v>
      </c>
      <c r="N22" s="586">
        <v>370789.353</v>
      </c>
      <c r="O22" s="586">
        <v>0</v>
      </c>
      <c r="P22" s="586">
        <v>-57756.656999999999</v>
      </c>
      <c r="Q22" s="586">
        <v>14591</v>
      </c>
      <c r="R22" s="587">
        <v>-72347.657000000007</v>
      </c>
    </row>
    <row r="23" spans="2:18" ht="15" customHeight="1" x14ac:dyDescent="0.3">
      <c r="B23" s="253" t="s">
        <v>309</v>
      </c>
      <c r="C23" s="585">
        <v>462750.79358000011</v>
      </c>
      <c r="D23" s="585">
        <v>531403.5</v>
      </c>
      <c r="E23" s="585">
        <v>3819.2190000000001</v>
      </c>
      <c r="F23" s="585">
        <v>-72471.925419999985</v>
      </c>
      <c r="G23" s="585">
        <v>849129.80199999968</v>
      </c>
      <c r="H23" s="585">
        <v>536438.00300000003</v>
      </c>
      <c r="I23" s="585">
        <v>0</v>
      </c>
      <c r="J23" s="585">
        <v>312691.79899999959</v>
      </c>
      <c r="K23" s="586">
        <v>0</v>
      </c>
      <c r="L23" s="586">
        <v>34891.105000000003</v>
      </c>
      <c r="M23" s="586">
        <v>12582.38903</v>
      </c>
      <c r="N23" s="586">
        <v>54533.955000000002</v>
      </c>
      <c r="O23" s="586">
        <v>0</v>
      </c>
      <c r="P23" s="586">
        <v>207994.6345499997</v>
      </c>
      <c r="Q23" s="586">
        <v>11298.941999999999</v>
      </c>
      <c r="R23" s="587">
        <v>196695.69254999969</v>
      </c>
    </row>
    <row r="24" spans="2:18" ht="15" customHeight="1" x14ac:dyDescent="0.3">
      <c r="B24" s="254" t="s">
        <v>310</v>
      </c>
      <c r="C24" s="585">
        <v>3516654.8837255491</v>
      </c>
      <c r="D24" s="585">
        <v>2967722.8059433731</v>
      </c>
      <c r="E24" s="585">
        <v>459677.57726081548</v>
      </c>
      <c r="F24" s="585">
        <v>89254.500521360576</v>
      </c>
      <c r="G24" s="585">
        <v>543706</v>
      </c>
      <c r="H24" s="585">
        <v>574723.94893311604</v>
      </c>
      <c r="I24" s="585">
        <v>0</v>
      </c>
      <c r="J24" s="585">
        <v>-31017.948933115989</v>
      </c>
      <c r="K24" s="586">
        <v>0</v>
      </c>
      <c r="L24" s="586">
        <v>106406</v>
      </c>
      <c r="M24" s="586">
        <v>9920.4166159653196</v>
      </c>
      <c r="N24" s="586">
        <v>775363.39130912395</v>
      </c>
      <c r="O24" s="586">
        <v>0</v>
      </c>
      <c r="P24" s="586">
        <v>-620641.25633684464</v>
      </c>
      <c r="Q24" s="586">
        <v>-272550.612160319</v>
      </c>
      <c r="R24" s="587">
        <v>-348090.6441765257</v>
      </c>
    </row>
    <row r="25" spans="2:18" ht="15" customHeight="1" x14ac:dyDescent="0.3">
      <c r="B25" s="253" t="s">
        <v>311</v>
      </c>
      <c r="C25" s="585">
        <v>2159565.4683933118</v>
      </c>
      <c r="D25" s="585">
        <v>2024316.7395521321</v>
      </c>
      <c r="E25" s="585">
        <v>241125.46903615029</v>
      </c>
      <c r="F25" s="585">
        <v>-105876.74019496969</v>
      </c>
      <c r="G25" s="585">
        <v>182193.34400000001</v>
      </c>
      <c r="H25" s="585">
        <v>178085.75024155751</v>
      </c>
      <c r="I25" s="585">
        <v>-14759.0013619086</v>
      </c>
      <c r="J25" s="585">
        <v>-10651.407603466099</v>
      </c>
      <c r="K25" s="586">
        <v>0</v>
      </c>
      <c r="L25" s="586">
        <v>0</v>
      </c>
      <c r="M25" s="586">
        <v>0</v>
      </c>
      <c r="N25" s="586">
        <v>0</v>
      </c>
      <c r="O25" s="586">
        <v>0</v>
      </c>
      <c r="P25" s="586">
        <v>-116528.14779843589</v>
      </c>
      <c r="Q25" s="586">
        <v>-37290.963000000003</v>
      </c>
      <c r="R25" s="587">
        <v>-79237.184798435861</v>
      </c>
    </row>
    <row r="26" spans="2:18" ht="15" customHeight="1" x14ac:dyDescent="0.3">
      <c r="B26" s="253" t="s">
        <v>312</v>
      </c>
      <c r="C26" s="585">
        <v>1687664.541</v>
      </c>
      <c r="D26" s="585">
        <v>1839500.4620000001</v>
      </c>
      <c r="E26" s="585">
        <v>167082.95600000001</v>
      </c>
      <c r="F26" s="585">
        <v>-318918.87699999998</v>
      </c>
      <c r="G26" s="585">
        <v>159853.43900000001</v>
      </c>
      <c r="H26" s="585">
        <v>-13845.651</v>
      </c>
      <c r="I26" s="585">
        <v>0</v>
      </c>
      <c r="J26" s="585">
        <v>173699.09</v>
      </c>
      <c r="K26" s="586">
        <v>0</v>
      </c>
      <c r="L26" s="586">
        <v>1130.0540000000001</v>
      </c>
      <c r="M26" s="586">
        <v>0</v>
      </c>
      <c r="N26" s="586">
        <v>154289.913</v>
      </c>
      <c r="O26" s="586">
        <v>0</v>
      </c>
      <c r="P26" s="586">
        <v>-298379.64600000001</v>
      </c>
      <c r="Q26" s="586">
        <v>58408.865479999993</v>
      </c>
      <c r="R26" s="587">
        <v>-356788.51147999999</v>
      </c>
    </row>
    <row r="27" spans="2:18" ht="15" customHeight="1" x14ac:dyDescent="0.3">
      <c r="B27" s="253" t="s">
        <v>313</v>
      </c>
      <c r="C27" s="585">
        <v>4113095.2917978652</v>
      </c>
      <c r="D27" s="585">
        <v>3378801.1651072679</v>
      </c>
      <c r="E27" s="585">
        <v>140036.17528</v>
      </c>
      <c r="F27" s="585">
        <v>594257.95141059661</v>
      </c>
      <c r="G27" s="585">
        <v>801395.0634799999</v>
      </c>
      <c r="H27" s="585">
        <v>552620.02100000042</v>
      </c>
      <c r="I27" s="585">
        <v>-23201.218819999998</v>
      </c>
      <c r="J27" s="585">
        <v>225573.82365999959</v>
      </c>
      <c r="K27" s="586">
        <v>0</v>
      </c>
      <c r="L27" s="586">
        <v>94597.785029999985</v>
      </c>
      <c r="M27" s="586">
        <v>0</v>
      </c>
      <c r="N27" s="586">
        <v>113956.79829999999</v>
      </c>
      <c r="O27" s="586">
        <v>0</v>
      </c>
      <c r="P27" s="586">
        <v>800472.76180059637</v>
      </c>
      <c r="Q27" s="586">
        <v>266575.15857269941</v>
      </c>
      <c r="R27" s="587">
        <v>533897.60322789685</v>
      </c>
    </row>
    <row r="28" spans="2:18" ht="15" customHeight="1" x14ac:dyDescent="0.3">
      <c r="B28" s="253" t="s">
        <v>314</v>
      </c>
      <c r="C28" s="585">
        <v>285359.61200000002</v>
      </c>
      <c r="D28" s="585">
        <v>166763.72099999999</v>
      </c>
      <c r="E28" s="585">
        <v>0</v>
      </c>
      <c r="F28" s="585">
        <v>118595.891</v>
      </c>
      <c r="G28" s="585">
        <v>40758.432000000001</v>
      </c>
      <c r="H28" s="585">
        <v>1741.953</v>
      </c>
      <c r="I28" s="585">
        <v>0</v>
      </c>
      <c r="J28" s="585">
        <v>39016.478999999999</v>
      </c>
      <c r="K28" s="586">
        <v>0</v>
      </c>
      <c r="L28" s="586">
        <v>2470.7109999999998</v>
      </c>
      <c r="M28" s="586">
        <v>0</v>
      </c>
      <c r="N28" s="586">
        <v>0</v>
      </c>
      <c r="O28" s="586">
        <v>0</v>
      </c>
      <c r="P28" s="586">
        <v>160083.08100000001</v>
      </c>
      <c r="Q28" s="586">
        <v>1462</v>
      </c>
      <c r="R28" s="587">
        <v>158621.08100000001</v>
      </c>
    </row>
    <row r="29" spans="2:18" ht="15" customHeight="1" x14ac:dyDescent="0.3">
      <c r="B29" s="253" t="s">
        <v>315</v>
      </c>
      <c r="C29" s="585">
        <v>123624.10400000001</v>
      </c>
      <c r="D29" s="585">
        <v>129907.367</v>
      </c>
      <c r="E29" s="585">
        <v>27358.664000000001</v>
      </c>
      <c r="F29" s="585">
        <v>-33641.927000000003</v>
      </c>
      <c r="G29" s="585">
        <v>143301.09299999999</v>
      </c>
      <c r="H29" s="585">
        <v>81070.229000000007</v>
      </c>
      <c r="I29" s="585">
        <v>7056.375</v>
      </c>
      <c r="J29" s="585">
        <v>69287.239000000001</v>
      </c>
      <c r="K29" s="586">
        <v>0</v>
      </c>
      <c r="L29" s="586">
        <v>0</v>
      </c>
      <c r="M29" s="586">
        <v>0</v>
      </c>
      <c r="N29" s="586">
        <v>3342.1010000000001</v>
      </c>
      <c r="O29" s="586">
        <v>0</v>
      </c>
      <c r="P29" s="586">
        <v>32303.210999999999</v>
      </c>
      <c r="Q29" s="586">
        <v>0</v>
      </c>
      <c r="R29" s="587">
        <v>32303.210999999999</v>
      </c>
    </row>
    <row r="30" spans="2:18" ht="15" customHeight="1" x14ac:dyDescent="0.3">
      <c r="B30" s="253" t="s">
        <v>316</v>
      </c>
      <c r="C30" s="585">
        <v>0</v>
      </c>
      <c r="D30" s="585">
        <v>0</v>
      </c>
      <c r="E30" s="585">
        <v>0</v>
      </c>
      <c r="F30" s="585">
        <v>0</v>
      </c>
      <c r="G30" s="585">
        <v>0</v>
      </c>
      <c r="H30" s="585">
        <v>0</v>
      </c>
      <c r="I30" s="585">
        <v>0</v>
      </c>
      <c r="J30" s="585">
        <v>0</v>
      </c>
      <c r="K30" s="586">
        <v>0</v>
      </c>
      <c r="L30" s="586">
        <v>0</v>
      </c>
      <c r="M30" s="586">
        <v>0</v>
      </c>
      <c r="N30" s="586">
        <v>0</v>
      </c>
      <c r="O30" s="586">
        <v>0</v>
      </c>
      <c r="P30" s="586">
        <v>0</v>
      </c>
      <c r="Q30" s="586">
        <v>0</v>
      </c>
      <c r="R30" s="587">
        <v>0</v>
      </c>
    </row>
    <row r="31" spans="2:18" s="52" customFormat="1" ht="15" customHeight="1" x14ac:dyDescent="0.3">
      <c r="B31" s="163" t="s">
        <v>55</v>
      </c>
      <c r="C31" s="588">
        <f t="shared" ref="C31:R31" si="0">SUM(C6:C30)</f>
        <v>68890598.488501444</v>
      </c>
      <c r="D31" s="588">
        <f t="shared" si="0"/>
        <v>58300548.509117119</v>
      </c>
      <c r="E31" s="588">
        <f t="shared" si="0"/>
        <v>4193007.4717877824</v>
      </c>
      <c r="F31" s="588">
        <f t="shared" si="0"/>
        <v>6397042.5075965347</v>
      </c>
      <c r="G31" s="588">
        <f t="shared" si="0"/>
        <v>52748948.370579332</v>
      </c>
      <c r="H31" s="588">
        <f t="shared" si="0"/>
        <v>38650440.167573564</v>
      </c>
      <c r="I31" s="588">
        <f t="shared" si="0"/>
        <v>157736.89477814926</v>
      </c>
      <c r="J31" s="588">
        <f t="shared" si="0"/>
        <v>14256245.097783929</v>
      </c>
      <c r="K31" s="588">
        <f t="shared" si="0"/>
        <v>87426.400999999998</v>
      </c>
      <c r="L31" s="588">
        <f t="shared" si="0"/>
        <v>3141886.5306455516</v>
      </c>
      <c r="M31" s="588">
        <f t="shared" si="0"/>
        <v>74311.843645965317</v>
      </c>
      <c r="N31" s="588">
        <f t="shared" si="0"/>
        <v>11176884.638077043</v>
      </c>
      <c r="O31" s="588">
        <f t="shared" si="0"/>
        <v>554672.2200507333</v>
      </c>
      <c r="P31" s="588">
        <f t="shared" si="0"/>
        <v>13186076.275353737</v>
      </c>
      <c r="Q31" s="588">
        <f t="shared" si="0"/>
        <v>3465412.564305699</v>
      </c>
      <c r="R31" s="588">
        <f t="shared" si="0"/>
        <v>9720663.7110480368</v>
      </c>
    </row>
    <row r="32" spans="2:18" s="52" customFormat="1" ht="15" customHeight="1" x14ac:dyDescent="0.35">
      <c r="B32" s="794" t="s">
        <v>56</v>
      </c>
      <c r="C32" s="723"/>
      <c r="D32" s="723"/>
      <c r="E32" s="723"/>
      <c r="F32" s="723"/>
      <c r="G32" s="723"/>
      <c r="H32" s="723"/>
      <c r="I32" s="723"/>
      <c r="J32" s="723"/>
      <c r="K32" s="723"/>
      <c r="L32" s="723"/>
      <c r="M32" s="723"/>
      <c r="N32" s="723"/>
      <c r="O32" s="723"/>
      <c r="P32" s="723"/>
      <c r="Q32" s="723"/>
      <c r="R32" s="724"/>
    </row>
    <row r="33" spans="2:18" ht="15" customHeight="1" x14ac:dyDescent="0.3">
      <c r="B33" s="17" t="s">
        <v>57</v>
      </c>
      <c r="C33" s="585">
        <v>49964.741000000002</v>
      </c>
      <c r="D33" s="585">
        <v>104587.637</v>
      </c>
      <c r="E33" s="585">
        <v>-7540.4660000000003</v>
      </c>
      <c r="F33" s="585">
        <v>-47082.43</v>
      </c>
      <c r="G33" s="585">
        <v>140294.299</v>
      </c>
      <c r="H33" s="585">
        <v>6287.9449999999997</v>
      </c>
      <c r="I33" s="585">
        <v>327.02499999999998</v>
      </c>
      <c r="J33" s="585">
        <v>134333.37899999999</v>
      </c>
      <c r="K33" s="585">
        <v>0</v>
      </c>
      <c r="L33" s="585">
        <v>10499</v>
      </c>
      <c r="M33" s="585">
        <v>0</v>
      </c>
      <c r="N33" s="585">
        <v>0</v>
      </c>
      <c r="O33" s="585">
        <v>0</v>
      </c>
      <c r="P33" s="585">
        <v>97749.948999999993</v>
      </c>
      <c r="Q33" s="585">
        <v>-15652.902</v>
      </c>
      <c r="R33" s="593">
        <v>82097.047000000006</v>
      </c>
    </row>
    <row r="34" spans="2:18" ht="15" customHeight="1" x14ac:dyDescent="0.3">
      <c r="B34" s="17" t="s">
        <v>58</v>
      </c>
      <c r="C34" s="585">
        <v>981774.06488999992</v>
      </c>
      <c r="D34" s="585">
        <v>853540.20700000005</v>
      </c>
      <c r="E34" s="585">
        <v>43015.779000000002</v>
      </c>
      <c r="F34" s="585">
        <v>85218.078889999902</v>
      </c>
      <c r="G34" s="585">
        <v>196664.66949</v>
      </c>
      <c r="H34" s="585">
        <v>4563.2560000000003</v>
      </c>
      <c r="I34" s="585">
        <v>784.59500000000003</v>
      </c>
      <c r="J34" s="585">
        <v>192886.00849000001</v>
      </c>
      <c r="K34" s="585">
        <v>0</v>
      </c>
      <c r="L34" s="585">
        <v>16273.2075800001</v>
      </c>
      <c r="M34" s="585">
        <v>0</v>
      </c>
      <c r="N34" s="585">
        <v>0</v>
      </c>
      <c r="O34" s="585">
        <v>0</v>
      </c>
      <c r="P34" s="585">
        <v>294377.29496000003</v>
      </c>
      <c r="Q34" s="585">
        <v>-88313.188488</v>
      </c>
      <c r="R34" s="593">
        <v>206064.10647200001</v>
      </c>
    </row>
    <row r="35" spans="2:18" ht="15" customHeight="1" x14ac:dyDescent="0.3">
      <c r="B35" s="17" t="s">
        <v>59</v>
      </c>
      <c r="C35" s="585">
        <v>2562127.1320000002</v>
      </c>
      <c r="D35" s="585">
        <v>2850303.228172712</v>
      </c>
      <c r="E35" s="585">
        <v>247492.871529</v>
      </c>
      <c r="F35" s="585">
        <v>-535668.96770171158</v>
      </c>
      <c r="G35" s="585">
        <v>1161966.3430000001</v>
      </c>
      <c r="H35" s="585">
        <v>-122193.79</v>
      </c>
      <c r="I35" s="585">
        <v>-2095.8687250970029</v>
      </c>
      <c r="J35" s="585">
        <v>1282064.2642749031</v>
      </c>
      <c r="K35" s="585">
        <v>0</v>
      </c>
      <c r="L35" s="585">
        <v>0</v>
      </c>
      <c r="M35" s="585">
        <v>-4.1660000000000004</v>
      </c>
      <c r="N35" s="585">
        <v>87181</v>
      </c>
      <c r="O35" s="585">
        <v>0</v>
      </c>
      <c r="P35" s="585">
        <v>833572.13057319133</v>
      </c>
      <c r="Q35" s="585">
        <v>-346592.64799999999</v>
      </c>
      <c r="R35" s="593">
        <v>486979.48257319129</v>
      </c>
    </row>
    <row r="36" spans="2:18" s="52" customFormat="1" ht="15" customHeight="1" x14ac:dyDescent="0.3">
      <c r="B36" s="163" t="s">
        <v>55</v>
      </c>
      <c r="C36" s="588">
        <f t="shared" ref="C36:R36" si="1">SUM(C33:C35)</f>
        <v>3593865.9378900002</v>
      </c>
      <c r="D36" s="588">
        <f t="shared" si="1"/>
        <v>3808431.0721727121</v>
      </c>
      <c r="E36" s="588">
        <f t="shared" si="1"/>
        <v>282968.18452900002</v>
      </c>
      <c r="F36" s="588">
        <f t="shared" si="1"/>
        <v>-497533.31881171168</v>
      </c>
      <c r="G36" s="588">
        <f t="shared" si="1"/>
        <v>1498925.3114900002</v>
      </c>
      <c r="H36" s="588">
        <f t="shared" si="1"/>
        <v>-111342.58899999999</v>
      </c>
      <c r="I36" s="588">
        <f t="shared" si="1"/>
        <v>-984.24872509700299</v>
      </c>
      <c r="J36" s="588">
        <f t="shared" si="1"/>
        <v>1609283.6517649032</v>
      </c>
      <c r="K36" s="588">
        <f t="shared" si="1"/>
        <v>0</v>
      </c>
      <c r="L36" s="588">
        <f t="shared" si="1"/>
        <v>26772.2075800001</v>
      </c>
      <c r="M36" s="588">
        <f t="shared" si="1"/>
        <v>-4.1660000000000004</v>
      </c>
      <c r="N36" s="588">
        <f t="shared" si="1"/>
        <v>87181</v>
      </c>
      <c r="O36" s="588">
        <f t="shared" si="1"/>
        <v>0</v>
      </c>
      <c r="P36" s="588">
        <f t="shared" si="1"/>
        <v>1225699.3745331913</v>
      </c>
      <c r="Q36" s="588">
        <f t="shared" si="1"/>
        <v>-450558.738488</v>
      </c>
      <c r="R36" s="588">
        <f t="shared" si="1"/>
        <v>775140.63604519132</v>
      </c>
    </row>
    <row r="37" spans="2:18" ht="15" customHeight="1" x14ac:dyDescent="0.3">
      <c r="B37" s="163" t="s">
        <v>60</v>
      </c>
      <c r="C37" s="589">
        <f t="shared" ref="C37:R37" si="2">C36+C31</f>
        <v>72484464.426391438</v>
      </c>
      <c r="D37" s="589">
        <f t="shared" si="2"/>
        <v>62108979.581289828</v>
      </c>
      <c r="E37" s="589">
        <f t="shared" si="2"/>
        <v>4475975.6563167823</v>
      </c>
      <c r="F37" s="589">
        <f t="shared" si="2"/>
        <v>5899509.1887848228</v>
      </c>
      <c r="G37" s="589">
        <f t="shared" si="2"/>
        <v>54247873.682069331</v>
      </c>
      <c r="H37" s="589">
        <f t="shared" si="2"/>
        <v>38539097.578573562</v>
      </c>
      <c r="I37" s="589">
        <f t="shared" si="2"/>
        <v>156752.64605305225</v>
      </c>
      <c r="J37" s="589">
        <f t="shared" si="2"/>
        <v>15865528.749548832</v>
      </c>
      <c r="K37" s="589">
        <f t="shared" si="2"/>
        <v>87426.400999999998</v>
      </c>
      <c r="L37" s="589">
        <f t="shared" si="2"/>
        <v>3168658.7382255518</v>
      </c>
      <c r="M37" s="589">
        <f t="shared" si="2"/>
        <v>74307.677645965319</v>
      </c>
      <c r="N37" s="589">
        <f t="shared" si="2"/>
        <v>11264065.638077043</v>
      </c>
      <c r="O37" s="589">
        <f t="shared" si="2"/>
        <v>554672.2200507333</v>
      </c>
      <c r="P37" s="589">
        <f t="shared" si="2"/>
        <v>14411775.649886928</v>
      </c>
      <c r="Q37" s="589">
        <f t="shared" si="2"/>
        <v>3014853.8258176991</v>
      </c>
      <c r="R37" s="589">
        <f t="shared" si="2"/>
        <v>10495804.347093228</v>
      </c>
    </row>
    <row r="38" spans="2:18" ht="13" customHeight="1" x14ac:dyDescent="0.3">
      <c r="B38" s="798" t="s">
        <v>61</v>
      </c>
      <c r="C38" s="799"/>
      <c r="D38" s="799"/>
      <c r="E38" s="799"/>
      <c r="F38" s="799"/>
      <c r="G38" s="799"/>
      <c r="H38" s="799"/>
      <c r="I38" s="799"/>
      <c r="J38" s="799"/>
      <c r="K38" s="799"/>
      <c r="L38" s="799"/>
      <c r="M38" s="799"/>
      <c r="N38" s="799"/>
      <c r="O38" s="799"/>
      <c r="P38" s="799"/>
      <c r="Q38" s="799"/>
      <c r="R38" s="799"/>
    </row>
  </sheetData>
  <sheetProtection algorithmName="SHA-512" hashValue="q41gceR2JTlpymT6dgWTd7YfWRjk3W7R5ATdg1P0Arpz1qVnvZkWJwBwCWHVBajkRVpB4jrNEYAVQzN6YZBgbA==" saltValue="TRhqHMb2ATmdUxCNfLBZVA==" spinCount="100000" sheet="1" objects="1" scenarios="1"/>
  <mergeCells count="4">
    <mergeCell ref="B38:R38"/>
    <mergeCell ref="B32:R32"/>
    <mergeCell ref="B5:R5"/>
    <mergeCell ref="B3:R3"/>
  </mergeCells>
  <pageMargins left="0.7" right="0.7" top="0.75" bottom="0.75" header="0.3" footer="0.3"/>
  <pageSetup scale="46" orientation="landscape"/>
  <headerFooter>
    <oddFooter>&amp;C_x000D_&amp;1#&amp;"Calibri"&amp;11&amp;K000000 Britam Public</oddFooter>
  </headerFooter>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6"/>
  <dimension ref="B2:F62"/>
  <sheetViews>
    <sheetView workbookViewId="0">
      <selection activeCell="B11" sqref="B11"/>
    </sheetView>
  </sheetViews>
  <sheetFormatPr defaultRowHeight="14.5" x14ac:dyDescent="0.35"/>
  <cols>
    <col min="2" max="2" width="40.453125" customWidth="1"/>
    <col min="3" max="3" width="21" customWidth="1"/>
    <col min="4" max="4" width="19.1796875" customWidth="1"/>
    <col min="5" max="5" width="20.54296875" customWidth="1"/>
    <col min="6" max="6" width="20.453125" customWidth="1"/>
  </cols>
  <sheetData>
    <row r="2" spans="2:6" ht="24" customHeight="1" x14ac:dyDescent="0.35">
      <c r="B2" s="801" t="s">
        <v>317</v>
      </c>
      <c r="C2" s="723"/>
      <c r="D2" s="723"/>
      <c r="E2" s="723"/>
      <c r="F2" s="724"/>
    </row>
    <row r="3" spans="2:6" x14ac:dyDescent="0.35">
      <c r="B3" s="116"/>
      <c r="C3" s="801" t="s">
        <v>318</v>
      </c>
      <c r="D3" s="724"/>
      <c r="E3" s="801" t="s">
        <v>319</v>
      </c>
      <c r="F3" s="724"/>
    </row>
    <row r="4" spans="2:6" x14ac:dyDescent="0.35">
      <c r="B4" s="801" t="s">
        <v>17</v>
      </c>
      <c r="C4" s="723"/>
      <c r="D4" s="723"/>
      <c r="E4" s="723"/>
      <c r="F4" s="724"/>
    </row>
    <row r="5" spans="2:6" ht="27" customHeight="1" x14ac:dyDescent="0.35">
      <c r="B5" s="8" t="s">
        <v>1</v>
      </c>
      <c r="C5" s="16" t="s">
        <v>320</v>
      </c>
      <c r="D5" s="16" t="s">
        <v>7</v>
      </c>
      <c r="E5" s="16" t="s">
        <v>320</v>
      </c>
      <c r="F5" s="16" t="s">
        <v>7</v>
      </c>
    </row>
    <row r="6" spans="2:6" ht="17.25" customHeight="1" x14ac:dyDescent="0.35">
      <c r="B6" s="112" t="s">
        <v>18</v>
      </c>
      <c r="C6" s="12">
        <v>165288</v>
      </c>
      <c r="D6" s="113">
        <v>502774</v>
      </c>
      <c r="E6" s="113"/>
      <c r="F6" s="113"/>
    </row>
    <row r="7" spans="2:6" ht="17.25" customHeight="1" x14ac:dyDescent="0.35">
      <c r="B7" s="112" t="s">
        <v>19</v>
      </c>
      <c r="C7" s="12">
        <v>108669</v>
      </c>
      <c r="D7" s="113">
        <v>799815</v>
      </c>
      <c r="E7" s="113"/>
      <c r="F7" s="113"/>
    </row>
    <row r="8" spans="2:6" ht="17.25" customHeight="1" x14ac:dyDescent="0.35">
      <c r="B8" s="112" t="s">
        <v>20</v>
      </c>
      <c r="C8" s="12">
        <v>91993</v>
      </c>
      <c r="D8" s="113">
        <v>808878</v>
      </c>
      <c r="E8" s="113"/>
      <c r="F8" s="113"/>
    </row>
    <row r="9" spans="2:6" ht="17.25" customHeight="1" x14ac:dyDescent="0.35">
      <c r="B9" s="112" t="s">
        <v>22</v>
      </c>
      <c r="C9" s="12">
        <v>497787</v>
      </c>
      <c r="D9" s="113">
        <v>1150711</v>
      </c>
      <c r="E9" s="113"/>
      <c r="F9" s="113"/>
    </row>
    <row r="10" spans="2:6" ht="17.25" customHeight="1" x14ac:dyDescent="0.35">
      <c r="B10" s="24" t="s">
        <v>321</v>
      </c>
      <c r="C10" s="24"/>
      <c r="D10" s="24"/>
      <c r="E10" s="113">
        <v>5952</v>
      </c>
      <c r="F10" s="113">
        <v>136763</v>
      </c>
    </row>
    <row r="11" spans="2:6" ht="17.25" customHeight="1" x14ac:dyDescent="0.35">
      <c r="B11" s="112" t="s">
        <v>23</v>
      </c>
      <c r="C11" s="12">
        <v>409907</v>
      </c>
      <c r="D11" s="113">
        <v>1133785</v>
      </c>
      <c r="E11" s="113">
        <v>1393991</v>
      </c>
      <c r="F11" s="113">
        <v>1727158</v>
      </c>
    </row>
    <row r="12" spans="2:6" ht="17.25" customHeight="1" x14ac:dyDescent="0.35">
      <c r="B12" s="112" t="s">
        <v>24</v>
      </c>
      <c r="C12" s="12">
        <v>87720</v>
      </c>
      <c r="D12" s="113">
        <v>319707</v>
      </c>
      <c r="E12" s="113">
        <v>-13438</v>
      </c>
      <c r="F12" s="113">
        <v>67113</v>
      </c>
    </row>
    <row r="13" spans="2:6" ht="17.25" customHeight="1" x14ac:dyDescent="0.35">
      <c r="B13" s="24" t="s">
        <v>298</v>
      </c>
      <c r="C13" s="24"/>
      <c r="D13" s="24"/>
      <c r="E13" s="113">
        <v>926</v>
      </c>
      <c r="F13" s="113">
        <v>50788</v>
      </c>
    </row>
    <row r="14" spans="2:6" ht="17.25" customHeight="1" x14ac:dyDescent="0.35">
      <c r="B14" s="112" t="s">
        <v>25</v>
      </c>
      <c r="C14" s="12">
        <v>645669</v>
      </c>
      <c r="D14" s="113">
        <v>1804800</v>
      </c>
      <c r="E14" s="113"/>
      <c r="F14" s="113"/>
    </row>
    <row r="15" spans="2:6" ht="17.25" customHeight="1" x14ac:dyDescent="0.35">
      <c r="B15" s="24" t="s">
        <v>299</v>
      </c>
      <c r="C15" s="24"/>
      <c r="D15" s="24"/>
      <c r="E15" s="113">
        <v>186645</v>
      </c>
      <c r="F15" s="113">
        <v>1189024</v>
      </c>
    </row>
    <row r="16" spans="2:6" ht="17.25" customHeight="1" x14ac:dyDescent="0.35">
      <c r="B16" s="112" t="s">
        <v>26</v>
      </c>
      <c r="C16" s="12">
        <v>23941</v>
      </c>
      <c r="D16" s="113">
        <v>116290</v>
      </c>
      <c r="E16" s="113">
        <v>78637</v>
      </c>
      <c r="F16" s="113">
        <v>42149</v>
      </c>
    </row>
    <row r="17" spans="2:6" ht="17.25" customHeight="1" x14ac:dyDescent="0.35">
      <c r="B17" s="112" t="s">
        <v>27</v>
      </c>
      <c r="C17" s="12">
        <v>219220</v>
      </c>
      <c r="D17" s="113">
        <v>739337</v>
      </c>
      <c r="E17" s="113"/>
      <c r="F17" s="113"/>
    </row>
    <row r="18" spans="2:6" ht="17.25" customHeight="1" x14ac:dyDescent="0.35">
      <c r="B18" s="112" t="s">
        <v>28</v>
      </c>
      <c r="C18" s="12">
        <v>81081</v>
      </c>
      <c r="D18" s="113">
        <v>304635</v>
      </c>
      <c r="E18" s="113"/>
      <c r="F18" s="113"/>
    </row>
    <row r="19" spans="2:6" ht="17.25" customHeight="1" x14ac:dyDescent="0.35">
      <c r="B19" s="112" t="s">
        <v>29</v>
      </c>
      <c r="C19" s="12">
        <v>87720</v>
      </c>
      <c r="D19" s="113">
        <v>423394</v>
      </c>
      <c r="E19" s="113">
        <v>-7079</v>
      </c>
      <c r="F19" s="113">
        <v>7511</v>
      </c>
    </row>
    <row r="20" spans="2:6" ht="17.25" customHeight="1" x14ac:dyDescent="0.35">
      <c r="B20" s="112" t="s">
        <v>30</v>
      </c>
      <c r="C20" s="12">
        <v>-43764</v>
      </c>
      <c r="D20" s="113">
        <v>486215</v>
      </c>
      <c r="E20" s="113"/>
      <c r="F20" s="113"/>
    </row>
    <row r="21" spans="2:6" ht="17.25" customHeight="1" x14ac:dyDescent="0.35">
      <c r="B21" s="24" t="s">
        <v>322</v>
      </c>
      <c r="C21" s="24"/>
      <c r="D21" s="24"/>
      <c r="E21" s="113">
        <v>-3058</v>
      </c>
      <c r="F21" s="113">
        <v>13242</v>
      </c>
    </row>
    <row r="22" spans="2:6" ht="17.25" customHeight="1" x14ac:dyDescent="0.35">
      <c r="B22" s="112" t="s">
        <v>31</v>
      </c>
      <c r="C22" s="12">
        <v>27188</v>
      </c>
      <c r="D22" s="113">
        <v>339468</v>
      </c>
      <c r="E22" s="113"/>
      <c r="F22" s="113"/>
    </row>
    <row r="23" spans="2:6" ht="17.25" customHeight="1" x14ac:dyDescent="0.35">
      <c r="B23" s="112" t="s">
        <v>32</v>
      </c>
      <c r="C23" s="12">
        <v>49888</v>
      </c>
      <c r="D23" s="113">
        <v>283342</v>
      </c>
      <c r="E23" s="113">
        <v>1873</v>
      </c>
      <c r="F23" s="113">
        <v>7938</v>
      </c>
    </row>
    <row r="24" spans="2:6" ht="17.25" customHeight="1" x14ac:dyDescent="0.35">
      <c r="B24" s="112" t="s">
        <v>33</v>
      </c>
      <c r="C24" s="12">
        <v>-25022</v>
      </c>
      <c r="D24" s="113">
        <v>1079262</v>
      </c>
      <c r="E24" s="113"/>
      <c r="F24" s="113"/>
    </row>
    <row r="25" spans="2:6" ht="17.25" customHeight="1" x14ac:dyDescent="0.35">
      <c r="B25" s="112" t="s">
        <v>34</v>
      </c>
      <c r="C25" s="12">
        <v>314064</v>
      </c>
      <c r="D25" s="113">
        <v>872074</v>
      </c>
      <c r="E25" s="113"/>
      <c r="F25" s="113"/>
    </row>
    <row r="26" spans="2:6" ht="17.25" customHeight="1" x14ac:dyDescent="0.35">
      <c r="B26" s="24" t="s">
        <v>323</v>
      </c>
      <c r="C26" s="24"/>
      <c r="D26" s="24"/>
      <c r="E26" s="113">
        <v>311189</v>
      </c>
      <c r="F26" s="113">
        <v>713045</v>
      </c>
    </row>
    <row r="27" spans="2:6" ht="17.25" customHeight="1" x14ac:dyDescent="0.35">
      <c r="B27" s="112" t="s">
        <v>35</v>
      </c>
      <c r="C27" s="12">
        <v>41276</v>
      </c>
      <c r="D27" s="113">
        <v>224514</v>
      </c>
      <c r="E27" s="113"/>
      <c r="F27" s="113"/>
    </row>
    <row r="28" spans="2:6" ht="17.25" customHeight="1" x14ac:dyDescent="0.35">
      <c r="B28" s="112" t="s">
        <v>36</v>
      </c>
      <c r="C28" s="12">
        <v>201215</v>
      </c>
      <c r="D28" s="113">
        <v>1018143</v>
      </c>
      <c r="E28" s="113"/>
      <c r="F28" s="113"/>
    </row>
    <row r="29" spans="2:6" ht="17.25" customHeight="1" x14ac:dyDescent="0.35">
      <c r="B29" s="112" t="s">
        <v>37</v>
      </c>
      <c r="C29" s="12">
        <v>527610</v>
      </c>
      <c r="D29" s="113">
        <v>1145079</v>
      </c>
      <c r="E29" s="113">
        <v>612465</v>
      </c>
      <c r="F29" s="113">
        <v>719572</v>
      </c>
    </row>
    <row r="30" spans="2:6" ht="17.25" customHeight="1" x14ac:dyDescent="0.35">
      <c r="B30" s="112" t="s">
        <v>38</v>
      </c>
      <c r="C30" s="12">
        <v>121728</v>
      </c>
      <c r="D30" s="113">
        <v>584711</v>
      </c>
      <c r="E30" s="113">
        <v>116653</v>
      </c>
      <c r="F30" s="113">
        <v>234064</v>
      </c>
    </row>
    <row r="31" spans="2:6" x14ac:dyDescent="0.35">
      <c r="B31" s="112" t="s">
        <v>39</v>
      </c>
      <c r="C31" s="12">
        <v>54696</v>
      </c>
      <c r="D31" s="113">
        <v>558149</v>
      </c>
      <c r="E31" s="113"/>
      <c r="F31" s="113"/>
    </row>
    <row r="32" spans="2:6" x14ac:dyDescent="0.35">
      <c r="B32" s="24" t="s">
        <v>324</v>
      </c>
      <c r="C32" s="24"/>
      <c r="D32" s="24"/>
      <c r="E32" s="113">
        <v>8985</v>
      </c>
      <c r="F32" s="113">
        <v>81562</v>
      </c>
    </row>
    <row r="33" spans="2:6" x14ac:dyDescent="0.35">
      <c r="B33" s="24" t="s">
        <v>325</v>
      </c>
      <c r="C33" s="24"/>
      <c r="D33" s="24"/>
      <c r="E33" s="113">
        <v>189845</v>
      </c>
      <c r="F33" s="113">
        <v>1133473</v>
      </c>
    </row>
    <row r="34" spans="2:6" x14ac:dyDescent="0.35">
      <c r="B34" s="112" t="s">
        <v>40</v>
      </c>
      <c r="C34" s="12">
        <v>83379</v>
      </c>
      <c r="D34" s="113">
        <v>398628</v>
      </c>
      <c r="E34" s="113">
        <v>147899</v>
      </c>
      <c r="F34" s="113">
        <v>552308</v>
      </c>
    </row>
    <row r="35" spans="2:6" x14ac:dyDescent="0.35">
      <c r="B35" s="112" t="s">
        <v>41</v>
      </c>
      <c r="C35" s="12">
        <v>12840</v>
      </c>
      <c r="D35" s="113">
        <v>259559</v>
      </c>
      <c r="E35" s="113"/>
      <c r="F35" s="113"/>
    </row>
    <row r="36" spans="2:6" x14ac:dyDescent="0.35">
      <c r="B36" s="24" t="s">
        <v>326</v>
      </c>
      <c r="C36" s="24"/>
      <c r="D36" s="24"/>
      <c r="E36" s="113">
        <v>38239</v>
      </c>
      <c r="F36" s="113">
        <v>153993</v>
      </c>
    </row>
    <row r="37" spans="2:6" x14ac:dyDescent="0.35">
      <c r="B37" s="112" t="s">
        <v>42</v>
      </c>
      <c r="C37" s="12">
        <v>111840</v>
      </c>
      <c r="D37" s="113">
        <v>210299</v>
      </c>
      <c r="E37" s="113"/>
      <c r="F37" s="113"/>
    </row>
    <row r="38" spans="2:6" x14ac:dyDescent="0.35">
      <c r="B38" s="24" t="s">
        <v>327</v>
      </c>
      <c r="C38" s="24"/>
      <c r="D38" s="24"/>
      <c r="E38" s="113">
        <v>185386</v>
      </c>
      <c r="F38" s="113">
        <v>969433</v>
      </c>
    </row>
    <row r="39" spans="2:6" x14ac:dyDescent="0.35">
      <c r="B39" s="112" t="s">
        <v>43</v>
      </c>
      <c r="C39" s="12">
        <v>83985</v>
      </c>
      <c r="D39" s="113">
        <v>328250</v>
      </c>
      <c r="E39" s="113"/>
      <c r="F39" s="113"/>
    </row>
    <row r="40" spans="2:6" x14ac:dyDescent="0.35">
      <c r="B40" s="24" t="s">
        <v>328</v>
      </c>
      <c r="C40" s="24"/>
      <c r="D40" s="24"/>
      <c r="E40" s="113">
        <v>723713</v>
      </c>
      <c r="F40" s="113">
        <v>810331</v>
      </c>
    </row>
    <row r="41" spans="2:6" x14ac:dyDescent="0.35">
      <c r="B41" s="112" t="s">
        <v>44</v>
      </c>
      <c r="C41" s="12">
        <v>-43</v>
      </c>
      <c r="D41" s="113">
        <v>213356</v>
      </c>
      <c r="E41" s="113"/>
      <c r="F41" s="113"/>
    </row>
    <row r="42" spans="2:6" x14ac:dyDescent="0.35">
      <c r="B42" s="24" t="s">
        <v>311</v>
      </c>
      <c r="C42" s="24"/>
      <c r="D42" s="24"/>
      <c r="E42" s="113">
        <v>159246</v>
      </c>
      <c r="F42" s="113">
        <v>310185</v>
      </c>
    </row>
    <row r="43" spans="2:6" x14ac:dyDescent="0.35">
      <c r="B43" s="24" t="s">
        <v>329</v>
      </c>
      <c r="C43" s="24"/>
      <c r="D43" s="24"/>
      <c r="E43" s="113">
        <v>20238</v>
      </c>
      <c r="F43" s="113">
        <v>72232</v>
      </c>
    </row>
    <row r="44" spans="2:6" x14ac:dyDescent="0.35">
      <c r="B44" s="112" t="s">
        <v>45</v>
      </c>
      <c r="C44" s="12">
        <v>127529</v>
      </c>
      <c r="D44" s="113">
        <v>704790</v>
      </c>
      <c r="E44" s="113"/>
      <c r="F44" s="113"/>
    </row>
    <row r="45" spans="2:6" x14ac:dyDescent="0.35">
      <c r="B45" s="112" t="s">
        <v>46</v>
      </c>
      <c r="C45" s="12">
        <v>-70791</v>
      </c>
      <c r="D45" s="113">
        <v>603806</v>
      </c>
      <c r="E45" s="113"/>
      <c r="F45" s="113"/>
    </row>
    <row r="46" spans="2:6" x14ac:dyDescent="0.35">
      <c r="B46" s="112" t="s">
        <v>47</v>
      </c>
      <c r="C46" s="12">
        <v>-9053</v>
      </c>
      <c r="D46" s="113">
        <v>250746</v>
      </c>
      <c r="E46" s="113">
        <v>11774</v>
      </c>
      <c r="F46" s="113">
        <v>47021</v>
      </c>
    </row>
    <row r="47" spans="2:6" x14ac:dyDescent="0.35">
      <c r="B47" s="112" t="s">
        <v>48</v>
      </c>
      <c r="C47" s="12">
        <v>61055</v>
      </c>
      <c r="D47" s="113">
        <v>265722</v>
      </c>
      <c r="E47" s="113"/>
      <c r="F47" s="113"/>
    </row>
    <row r="48" spans="2:6" x14ac:dyDescent="0.35">
      <c r="B48" s="112" t="s">
        <v>49</v>
      </c>
      <c r="C48" s="12">
        <v>57264</v>
      </c>
      <c r="D48" s="113">
        <v>172861</v>
      </c>
      <c r="E48" s="113"/>
      <c r="F48" s="113"/>
    </row>
    <row r="49" spans="2:6" x14ac:dyDescent="0.35">
      <c r="B49" s="112" t="s">
        <v>50</v>
      </c>
      <c r="C49" s="12">
        <v>110974</v>
      </c>
      <c r="D49" s="113">
        <v>478426</v>
      </c>
      <c r="E49" s="113">
        <v>-19313</v>
      </c>
      <c r="F49" s="113">
        <v>39504</v>
      </c>
    </row>
    <row r="50" spans="2:6" x14ac:dyDescent="0.35">
      <c r="B50" s="112" t="s">
        <v>51</v>
      </c>
      <c r="C50" s="12">
        <v>28626</v>
      </c>
      <c r="D50" s="113">
        <v>241389</v>
      </c>
      <c r="E50" s="113">
        <v>-2682</v>
      </c>
      <c r="F50" s="113">
        <v>19233</v>
      </c>
    </row>
    <row r="51" spans="2:6" x14ac:dyDescent="0.35">
      <c r="B51" s="112" t="s">
        <v>52</v>
      </c>
      <c r="C51" s="12">
        <v>-25524</v>
      </c>
      <c r="D51" s="113">
        <v>170220</v>
      </c>
      <c r="E51" s="113"/>
      <c r="F51" s="113"/>
    </row>
    <row r="52" spans="2:6" x14ac:dyDescent="0.35">
      <c r="B52" s="112" t="s">
        <v>53</v>
      </c>
      <c r="C52" s="12">
        <v>427125</v>
      </c>
      <c r="D52" s="113">
        <v>1232280</v>
      </c>
      <c r="E52" s="113"/>
      <c r="F52" s="113"/>
    </row>
    <row r="53" spans="2:6" x14ac:dyDescent="0.35">
      <c r="B53" s="24" t="s">
        <v>330</v>
      </c>
      <c r="C53" s="24"/>
      <c r="D53" s="24"/>
      <c r="E53" s="113">
        <v>65555</v>
      </c>
      <c r="F53" s="113">
        <v>520521</v>
      </c>
    </row>
    <row r="54" spans="2:6" x14ac:dyDescent="0.35">
      <c r="B54" s="112" t="s">
        <v>54</v>
      </c>
      <c r="C54" s="12">
        <v>116796</v>
      </c>
      <c r="D54" s="113">
        <v>792522</v>
      </c>
      <c r="E54" s="113"/>
      <c r="F54" s="113"/>
    </row>
    <row r="55" spans="2:6" x14ac:dyDescent="0.35">
      <c r="B55" s="117" t="s">
        <v>55</v>
      </c>
      <c r="C55" s="118">
        <f>SUM(C6:C54)</f>
        <v>4803876</v>
      </c>
      <c r="D55" s="118">
        <f>SUM(D6:D54)</f>
        <v>21017937</v>
      </c>
      <c r="E55" s="118">
        <f>SUM(E6:E54)</f>
        <v>4213641</v>
      </c>
      <c r="F55" s="118">
        <f>SUM(F6:F54)</f>
        <v>9618163</v>
      </c>
    </row>
    <row r="56" spans="2:6" x14ac:dyDescent="0.35">
      <c r="B56" s="803" t="s">
        <v>56</v>
      </c>
      <c r="C56" s="723"/>
      <c r="D56" s="723"/>
      <c r="E56" s="723"/>
      <c r="F56" s="724"/>
    </row>
    <row r="57" spans="2:6" x14ac:dyDescent="0.35">
      <c r="B57" s="24" t="s">
        <v>57</v>
      </c>
      <c r="C57" s="119">
        <v>645669</v>
      </c>
      <c r="D57" s="119">
        <v>1804800</v>
      </c>
      <c r="E57" s="119">
        <v>12636</v>
      </c>
      <c r="F57" s="119">
        <v>7066</v>
      </c>
    </row>
    <row r="58" spans="2:6" x14ac:dyDescent="0.35">
      <c r="B58" s="24" t="s">
        <v>58</v>
      </c>
      <c r="C58" s="119">
        <v>795095</v>
      </c>
      <c r="D58" s="119">
        <v>197474</v>
      </c>
      <c r="E58" s="119">
        <v>78387</v>
      </c>
      <c r="F58" s="119">
        <v>58654</v>
      </c>
    </row>
    <row r="59" spans="2:6" x14ac:dyDescent="0.35">
      <c r="B59" s="24" t="s">
        <v>59</v>
      </c>
      <c r="C59" s="119">
        <v>2683195</v>
      </c>
      <c r="D59" s="119">
        <v>961374</v>
      </c>
      <c r="E59" s="119">
        <v>308564</v>
      </c>
      <c r="F59" s="119">
        <v>180547</v>
      </c>
    </row>
    <row r="60" spans="2:6" x14ac:dyDescent="0.35">
      <c r="B60" s="117" t="s">
        <v>55</v>
      </c>
      <c r="C60" s="120">
        <f>SUM(C57:C59)</f>
        <v>4123959</v>
      </c>
      <c r="D60" s="120">
        <f>SUM(D57:D59)</f>
        <v>2963648</v>
      </c>
      <c r="E60" s="120">
        <f>SUM(E57:E59)</f>
        <v>399587</v>
      </c>
      <c r="F60" s="120">
        <f>SUM(F57:F59)</f>
        <v>246267</v>
      </c>
    </row>
    <row r="61" spans="2:6" x14ac:dyDescent="0.35">
      <c r="B61" s="25" t="s">
        <v>60</v>
      </c>
      <c r="C61" s="121">
        <f>C60+C55</f>
        <v>8927835</v>
      </c>
      <c r="D61" s="121">
        <f>D60+D55</f>
        <v>23981585</v>
      </c>
      <c r="E61" s="121">
        <f>E60+E55</f>
        <v>4613228</v>
      </c>
      <c r="F61" s="121">
        <f>F60+F55</f>
        <v>9864430</v>
      </c>
    </row>
    <row r="62" spans="2:6" x14ac:dyDescent="0.35">
      <c r="B62" s="802" t="s">
        <v>331</v>
      </c>
      <c r="C62" s="728"/>
      <c r="D62" s="728"/>
      <c r="E62" s="728"/>
      <c r="F62" s="728"/>
    </row>
  </sheetData>
  <sheetProtection algorithmName="SHA-512" hashValue="l2SC9KhtKJc4yqcIcaksy/2mFkv5TDrW+EDaGazFHMSBTpqA6s5CHxruEZleFrr7Ph9uoGxwzZt3hO4PrG5QBQ==" saltValue="/u2DULhat7jcrq2DTKc7eQ==" spinCount="100000" sheet="1" objects="1" scenarios="1"/>
  <mergeCells count="6">
    <mergeCell ref="B4:F4"/>
    <mergeCell ref="B62:F62"/>
    <mergeCell ref="B2:F2"/>
    <mergeCell ref="C3:D3"/>
    <mergeCell ref="B56:F56"/>
    <mergeCell ref="E3:F3"/>
  </mergeCells>
  <pageMargins left="0.7" right="0.7" top="0.75" bottom="0.75" header="0.3" footer="0.3"/>
  <pageSetup orientation="portrait"/>
  <headerFooter>
    <oddFooter>&amp;C_x000D_&amp;1#&amp;"Calibri"&amp;11&amp;K000000 Britam Public</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7">
    <tabColor rgb="FFCC9900"/>
    <pageSetUpPr fitToPage="1"/>
  </sheetPr>
  <dimension ref="B3:H53"/>
  <sheetViews>
    <sheetView showGridLines="0" topLeftCell="M1" zoomScale="80" zoomScaleNormal="80" workbookViewId="0">
      <selection activeCell="E8" sqref="E8"/>
    </sheetView>
  </sheetViews>
  <sheetFormatPr defaultRowHeight="14.5" x14ac:dyDescent="0.35"/>
  <cols>
    <col min="1" max="1" width="11.54296875" customWidth="1"/>
    <col min="2" max="2" width="41.81640625" customWidth="1"/>
    <col min="3" max="3" width="17.453125" bestFit="1" customWidth="1"/>
    <col min="4" max="4" width="21.81640625" customWidth="1"/>
    <col min="5" max="5" width="24.81640625" customWidth="1"/>
    <col min="6" max="6" width="40.453125" customWidth="1"/>
    <col min="7" max="7" width="19" customWidth="1"/>
    <col min="8" max="8" width="22" customWidth="1"/>
    <col min="10" max="10" width="10.1796875" bestFit="1" customWidth="1"/>
  </cols>
  <sheetData>
    <row r="3" spans="2:8" ht="18.75" customHeight="1" x14ac:dyDescent="0.35">
      <c r="B3" s="805" t="s">
        <v>332</v>
      </c>
      <c r="C3" s="723"/>
      <c r="D3" s="723"/>
      <c r="E3" s="723"/>
      <c r="F3" s="723"/>
      <c r="G3" s="723"/>
      <c r="H3" s="724"/>
    </row>
    <row r="4" spans="2:8" ht="18.75" customHeight="1" x14ac:dyDescent="0.35">
      <c r="B4" s="141"/>
      <c r="C4" s="137"/>
      <c r="D4" s="137"/>
      <c r="E4" s="146"/>
      <c r="F4" s="137"/>
      <c r="G4" s="137"/>
      <c r="H4" s="138"/>
    </row>
    <row r="5" spans="2:8" x14ac:dyDescent="0.35">
      <c r="B5" s="793" t="s">
        <v>333</v>
      </c>
      <c r="C5" s="723"/>
      <c r="D5" s="724"/>
      <c r="E5" s="116"/>
      <c r="F5" s="806" t="s">
        <v>334</v>
      </c>
      <c r="G5" s="723"/>
      <c r="H5" s="724"/>
    </row>
    <row r="6" spans="2:8" ht="27" customHeight="1" x14ac:dyDescent="0.35">
      <c r="B6" s="8" t="s">
        <v>1</v>
      </c>
      <c r="C6" s="139" t="s">
        <v>320</v>
      </c>
      <c r="D6" s="250" t="s">
        <v>7</v>
      </c>
      <c r="E6" s="318"/>
      <c r="F6" s="111" t="s">
        <v>1</v>
      </c>
      <c r="G6" s="110" t="s">
        <v>320</v>
      </c>
      <c r="H6" s="251" t="s">
        <v>7</v>
      </c>
    </row>
    <row r="7" spans="2:8" ht="17.25" customHeight="1" x14ac:dyDescent="0.35">
      <c r="B7" s="255" t="s">
        <v>18</v>
      </c>
      <c r="C7" s="256">
        <v>499096.58691499988</v>
      </c>
      <c r="D7" s="256">
        <v>1542784.270353544</v>
      </c>
      <c r="E7" s="140"/>
      <c r="F7" s="252" t="s">
        <v>294</v>
      </c>
      <c r="G7" s="256">
        <v>1128562.570490472</v>
      </c>
      <c r="H7" s="256">
        <v>1041278.84431</v>
      </c>
    </row>
    <row r="8" spans="2:8" ht="17.25" customHeight="1" x14ac:dyDescent="0.35">
      <c r="B8" s="255" t="s">
        <v>19</v>
      </c>
      <c r="C8" s="256">
        <v>143442.96017599999</v>
      </c>
      <c r="D8" s="256">
        <v>713983.4466681201</v>
      </c>
      <c r="E8" s="140"/>
      <c r="F8" s="252" t="s">
        <v>295</v>
      </c>
      <c r="G8" s="256">
        <v>349463.11870566802</v>
      </c>
      <c r="H8" s="256">
        <v>406603.60345571901</v>
      </c>
    </row>
    <row r="9" spans="2:8" ht="17.25" customHeight="1" x14ac:dyDescent="0.35">
      <c r="B9" s="255" t="s">
        <v>20</v>
      </c>
      <c r="C9" s="256">
        <v>-509393.005</v>
      </c>
      <c r="D9" s="256">
        <v>793955.7702678995</v>
      </c>
      <c r="E9" s="140"/>
      <c r="F9" s="252" t="s">
        <v>296</v>
      </c>
      <c r="G9" s="256">
        <v>1373519.0090000001</v>
      </c>
      <c r="H9" s="256">
        <v>3428476.5060000001</v>
      </c>
    </row>
    <row r="10" spans="2:8" ht="17.25" customHeight="1" x14ac:dyDescent="0.35">
      <c r="B10" s="255" t="s">
        <v>22</v>
      </c>
      <c r="C10" s="256">
        <v>503718.21016838879</v>
      </c>
      <c r="D10" s="256">
        <v>2397967.7982283649</v>
      </c>
      <c r="E10" s="140"/>
      <c r="F10" s="252" t="s">
        <v>297</v>
      </c>
      <c r="G10" s="256">
        <v>-13870.21327</v>
      </c>
      <c r="H10" s="256">
        <v>206008.55</v>
      </c>
    </row>
    <row r="11" spans="2:8" ht="17.25" customHeight="1" x14ac:dyDescent="0.35">
      <c r="B11" s="255" t="s">
        <v>278</v>
      </c>
      <c r="C11" s="256">
        <v>426289.79264</v>
      </c>
      <c r="D11" s="256">
        <v>2639868.0893999971</v>
      </c>
      <c r="E11" s="140"/>
      <c r="F11" s="252" t="s">
        <v>298</v>
      </c>
      <c r="G11" s="256">
        <v>98368.777875642438</v>
      </c>
      <c r="H11" s="256">
        <v>375424.31624453142</v>
      </c>
    </row>
    <row r="12" spans="2:8" ht="17.25" customHeight="1" x14ac:dyDescent="0.35">
      <c r="B12" s="255" t="s">
        <v>279</v>
      </c>
      <c r="C12" s="256">
        <v>96904.596000000005</v>
      </c>
      <c r="D12" s="256">
        <v>588195.81999999995</v>
      </c>
      <c r="E12" s="140"/>
      <c r="F12" s="252" t="s">
        <v>299</v>
      </c>
      <c r="G12" s="256">
        <v>219037.20460999999</v>
      </c>
      <c r="H12" s="256">
        <v>1766759.8677300001</v>
      </c>
    </row>
    <row r="13" spans="2:8" ht="17.25" customHeight="1" x14ac:dyDescent="0.35">
      <c r="B13" s="255" t="s">
        <v>25</v>
      </c>
      <c r="C13" s="256">
        <v>1259310.1918800001</v>
      </c>
      <c r="D13" s="256">
        <v>3135937.09173</v>
      </c>
      <c r="E13" s="140"/>
      <c r="F13" s="252" t="s">
        <v>26</v>
      </c>
      <c r="G13" s="256">
        <v>0</v>
      </c>
      <c r="H13" s="256">
        <v>13107.94479</v>
      </c>
    </row>
    <row r="14" spans="2:8" ht="17.25" customHeight="1" x14ac:dyDescent="0.35">
      <c r="B14" s="255" t="s">
        <v>26</v>
      </c>
      <c r="C14" s="256">
        <v>41920.516000000003</v>
      </c>
      <c r="D14" s="256">
        <v>193401.58327367899</v>
      </c>
      <c r="E14" s="140"/>
      <c r="F14" s="252" t="s">
        <v>300</v>
      </c>
      <c r="G14" s="256">
        <v>-298293.57</v>
      </c>
      <c r="H14" s="256">
        <v>452240.63026000012</v>
      </c>
    </row>
    <row r="15" spans="2:8" ht="17.25" customHeight="1" x14ac:dyDescent="0.35">
      <c r="B15" s="255" t="s">
        <v>27</v>
      </c>
      <c r="C15" s="256">
        <v>383335.00589999999</v>
      </c>
      <c r="D15" s="256">
        <v>1009671.13381</v>
      </c>
      <c r="E15" s="140"/>
      <c r="F15" s="252" t="s">
        <v>301</v>
      </c>
      <c r="G15" s="256">
        <v>34234.856690000001</v>
      </c>
      <c r="H15" s="256">
        <v>118243.516</v>
      </c>
    </row>
    <row r="16" spans="2:8" ht="17.25" customHeight="1" x14ac:dyDescent="0.35">
      <c r="B16" s="255" t="s">
        <v>28</v>
      </c>
      <c r="C16" s="256">
        <v>223534.421</v>
      </c>
      <c r="D16" s="256">
        <v>391855.09551999997</v>
      </c>
      <c r="E16" s="140"/>
      <c r="F16" s="252" t="s">
        <v>302</v>
      </c>
      <c r="G16" s="256">
        <v>82804.217000000019</v>
      </c>
      <c r="H16" s="256">
        <v>273953.87380803452</v>
      </c>
    </row>
    <row r="17" spans="2:8" ht="17.25" customHeight="1" x14ac:dyDescent="0.35">
      <c r="B17" s="255" t="s">
        <v>29</v>
      </c>
      <c r="C17" s="256">
        <v>409658.14090900001</v>
      </c>
      <c r="D17" s="256">
        <v>1098257.6610000001</v>
      </c>
      <c r="E17" s="140"/>
      <c r="F17" s="252" t="s">
        <v>303</v>
      </c>
      <c r="G17" s="256">
        <v>1588949.89057</v>
      </c>
      <c r="H17" s="256">
        <v>2061823.064307868</v>
      </c>
    </row>
    <row r="18" spans="2:8" ht="17.25" customHeight="1" x14ac:dyDescent="0.35">
      <c r="B18" s="255" t="s">
        <v>30</v>
      </c>
      <c r="C18" s="256">
        <v>261162.30900000001</v>
      </c>
      <c r="D18" s="256">
        <v>1527926.6810000001</v>
      </c>
      <c r="E18" s="140"/>
      <c r="F18" s="252" t="s">
        <v>304</v>
      </c>
      <c r="G18" s="256">
        <v>1044039.257572488</v>
      </c>
      <c r="H18" s="256">
        <v>1197657.539064042</v>
      </c>
    </row>
    <row r="19" spans="2:8" ht="17.25" customHeight="1" x14ac:dyDescent="0.35">
      <c r="B19" s="255" t="s">
        <v>32</v>
      </c>
      <c r="C19" s="256">
        <v>276409.78399999999</v>
      </c>
      <c r="D19" s="256">
        <v>1360243.209</v>
      </c>
      <c r="E19" s="140"/>
      <c r="F19" s="252" t="s">
        <v>305</v>
      </c>
      <c r="G19" s="256">
        <v>262597.641</v>
      </c>
      <c r="H19" s="256">
        <v>673609.929</v>
      </c>
    </row>
    <row r="20" spans="2:8" ht="17.25" customHeight="1" x14ac:dyDescent="0.35">
      <c r="B20" s="255" t="s">
        <v>34</v>
      </c>
      <c r="C20" s="256">
        <v>283028.484</v>
      </c>
      <c r="D20" s="256">
        <v>1452138.1710000001</v>
      </c>
      <c r="E20" s="140"/>
      <c r="F20" s="252" t="s">
        <v>306</v>
      </c>
      <c r="G20" s="256">
        <v>46026.25389</v>
      </c>
      <c r="H20" s="256">
        <v>249144.2021574</v>
      </c>
    </row>
    <row r="21" spans="2:8" ht="17.25" customHeight="1" x14ac:dyDescent="0.35">
      <c r="B21" s="255" t="s">
        <v>35</v>
      </c>
      <c r="C21" s="256">
        <v>165469.649</v>
      </c>
      <c r="D21" s="256">
        <v>443921.337</v>
      </c>
      <c r="E21" s="140"/>
      <c r="F21" s="252" t="s">
        <v>307</v>
      </c>
      <c r="G21" s="256">
        <v>0</v>
      </c>
      <c r="H21" s="256">
        <v>353371.74599999993</v>
      </c>
    </row>
    <row r="22" spans="2:8" ht="17.25" customHeight="1" x14ac:dyDescent="0.35">
      <c r="B22" s="255" t="s">
        <v>36</v>
      </c>
      <c r="C22" s="256">
        <v>82149</v>
      </c>
      <c r="D22" s="256">
        <v>558981</v>
      </c>
      <c r="E22" s="140"/>
      <c r="F22" s="252" t="s">
        <v>308</v>
      </c>
      <c r="G22" s="256">
        <v>421303.94099999999</v>
      </c>
      <c r="H22" s="256">
        <v>1543483.4029999999</v>
      </c>
    </row>
    <row r="23" spans="2:8" ht="17.25" customHeight="1" x14ac:dyDescent="0.35">
      <c r="B23" s="255" t="s">
        <v>280</v>
      </c>
      <c r="C23" s="256">
        <v>168077</v>
      </c>
      <c r="D23" s="256">
        <v>1393378</v>
      </c>
      <c r="E23" s="140"/>
      <c r="F23" s="252" t="s">
        <v>40</v>
      </c>
      <c r="G23" s="256">
        <v>321008.36800000002</v>
      </c>
      <c r="H23" s="256">
        <v>1165169.3659999999</v>
      </c>
    </row>
    <row r="24" spans="2:8" ht="17.25" customHeight="1" x14ac:dyDescent="0.35">
      <c r="B24" s="255" t="s">
        <v>281</v>
      </c>
      <c r="C24" s="256">
        <v>949329.47598527092</v>
      </c>
      <c r="D24" s="256">
        <v>1607272.24346</v>
      </c>
      <c r="E24" s="140"/>
      <c r="F24" s="252" t="s">
        <v>309</v>
      </c>
      <c r="G24" s="256">
        <v>5619.6502899999987</v>
      </c>
      <c r="H24" s="256">
        <v>392403.06760706112</v>
      </c>
    </row>
    <row r="25" spans="2:8" ht="17.25" customHeight="1" x14ac:dyDescent="0.35">
      <c r="B25" s="255" t="s">
        <v>38</v>
      </c>
      <c r="C25" s="256">
        <v>88013.698000000004</v>
      </c>
      <c r="D25" s="256">
        <v>654344.94799999997</v>
      </c>
      <c r="E25" s="140"/>
      <c r="F25" s="252" t="s">
        <v>310</v>
      </c>
      <c r="G25" s="256">
        <v>143233.799</v>
      </c>
      <c r="H25" s="256">
        <v>1753300.14107449</v>
      </c>
    </row>
    <row r="26" spans="2:8" ht="17.25" customHeight="1" x14ac:dyDescent="0.35">
      <c r="B26" s="255" t="s">
        <v>39</v>
      </c>
      <c r="C26" s="256">
        <v>156795.1209122939</v>
      </c>
      <c r="D26" s="256">
        <v>554952.40008989908</v>
      </c>
      <c r="E26" s="140"/>
      <c r="F26" s="252" t="s">
        <v>311</v>
      </c>
      <c r="G26" s="256">
        <v>289408.783</v>
      </c>
      <c r="H26" s="256">
        <v>546328.5199999999</v>
      </c>
    </row>
    <row r="27" spans="2:8" ht="17.25" customHeight="1" x14ac:dyDescent="0.35">
      <c r="B27" s="255" t="s">
        <v>40</v>
      </c>
      <c r="C27" s="256">
        <v>588544.59571990697</v>
      </c>
      <c r="D27" s="256">
        <v>1783557.777173091</v>
      </c>
      <c r="E27" s="140"/>
      <c r="F27" s="252" t="s">
        <v>312</v>
      </c>
      <c r="G27" s="256">
        <v>230785.08264000001</v>
      </c>
      <c r="H27" s="256">
        <v>552875.39478480001</v>
      </c>
    </row>
    <row r="28" spans="2:8" ht="17.25" customHeight="1" x14ac:dyDescent="0.35">
      <c r="B28" s="255" t="s">
        <v>41</v>
      </c>
      <c r="C28" s="256">
        <v>235792.1428529869</v>
      </c>
      <c r="D28" s="256">
        <v>861048.90491832863</v>
      </c>
      <c r="E28" s="140"/>
      <c r="F28" s="252" t="s">
        <v>313</v>
      </c>
      <c r="G28" s="256">
        <v>343534.99585000001</v>
      </c>
      <c r="H28" s="256">
        <v>1272899.2060452909</v>
      </c>
    </row>
    <row r="29" spans="2:8" ht="17.25" customHeight="1" x14ac:dyDescent="0.35">
      <c r="B29" s="255" t="s">
        <v>282</v>
      </c>
      <c r="C29" s="256">
        <v>148004</v>
      </c>
      <c r="D29" s="256">
        <v>1255876</v>
      </c>
      <c r="E29" s="140"/>
      <c r="F29" s="252" t="s">
        <v>314</v>
      </c>
      <c r="G29" s="256">
        <v>30817.651999999998</v>
      </c>
      <c r="H29" s="256">
        <v>35157.552000000003</v>
      </c>
    </row>
    <row r="30" spans="2:8" ht="17.25" customHeight="1" x14ac:dyDescent="0.35">
      <c r="B30" s="255" t="s">
        <v>42</v>
      </c>
      <c r="C30" s="256">
        <v>201391.51704000001</v>
      </c>
      <c r="D30" s="256">
        <v>869851.01248912164</v>
      </c>
      <c r="E30" s="140"/>
      <c r="F30" s="252" t="s">
        <v>315</v>
      </c>
      <c r="G30" s="256">
        <v>22497.168280000002</v>
      </c>
      <c r="H30" s="256">
        <v>113544.307</v>
      </c>
    </row>
    <row r="31" spans="2:8" ht="17.25" customHeight="1" x14ac:dyDescent="0.35">
      <c r="B31" s="255" t="s">
        <v>283</v>
      </c>
      <c r="C31" s="256">
        <v>1255154.6563625711</v>
      </c>
      <c r="D31" s="256">
        <v>2929778.2084934618</v>
      </c>
      <c r="E31" s="140"/>
      <c r="F31" s="252" t="s">
        <v>316</v>
      </c>
      <c r="G31" s="256">
        <v>-1786</v>
      </c>
      <c r="H31" s="256">
        <v>34973</v>
      </c>
    </row>
    <row r="32" spans="2:8" ht="17.25" customHeight="1" x14ac:dyDescent="0.35">
      <c r="B32" s="255" t="s">
        <v>284</v>
      </c>
      <c r="C32" s="256">
        <v>206803.177</v>
      </c>
      <c r="D32" s="256">
        <v>558061.15700000001</v>
      </c>
      <c r="E32" s="140"/>
      <c r="F32" s="260" t="s">
        <v>55</v>
      </c>
      <c r="G32" s="261">
        <f>SUM(G7:G31)</f>
        <v>7721862.4541942682</v>
      </c>
      <c r="H32" s="261">
        <f>SUM(H7:H31)</f>
        <v>20027838.090639241</v>
      </c>
    </row>
    <row r="33" spans="2:8" ht="17.25" customHeight="1" x14ac:dyDescent="0.35">
      <c r="B33" s="255" t="s">
        <v>285</v>
      </c>
      <c r="C33" s="256">
        <v>127656.808</v>
      </c>
      <c r="D33" s="256">
        <v>440926.14500000002</v>
      </c>
      <c r="E33" s="140"/>
      <c r="F33" s="807" t="s">
        <v>56</v>
      </c>
      <c r="G33" s="723"/>
      <c r="H33" s="724"/>
    </row>
    <row r="34" spans="2:8" ht="17.25" customHeight="1" x14ac:dyDescent="0.35">
      <c r="B34" s="255" t="s">
        <v>286</v>
      </c>
      <c r="C34" s="256">
        <v>183677.16454193261</v>
      </c>
      <c r="D34" s="256">
        <v>698783.21419326763</v>
      </c>
      <c r="E34" s="140"/>
      <c r="F34" s="252" t="s">
        <v>57</v>
      </c>
      <c r="G34" s="259">
        <v>16082.471649999999</v>
      </c>
      <c r="H34" s="259">
        <v>17533.022000000001</v>
      </c>
    </row>
    <row r="35" spans="2:8" ht="17.25" customHeight="1" x14ac:dyDescent="0.35">
      <c r="B35" s="255" t="s">
        <v>287</v>
      </c>
      <c r="C35" s="256">
        <v>-3353.0356299999999</v>
      </c>
      <c r="D35" s="256">
        <v>135107.23499999999</v>
      </c>
      <c r="E35" s="140"/>
      <c r="F35" s="252" t="s">
        <v>58</v>
      </c>
      <c r="G35" s="259">
        <v>183988.511</v>
      </c>
      <c r="H35" s="259">
        <v>68402.736483007538</v>
      </c>
    </row>
    <row r="36" spans="2:8" ht="17.25" customHeight="1" x14ac:dyDescent="0.35">
      <c r="B36" s="255" t="s">
        <v>288</v>
      </c>
      <c r="C36" s="256">
        <v>-2693.1959999999999</v>
      </c>
      <c r="D36" s="256">
        <v>35963.057999999997</v>
      </c>
      <c r="E36" s="140"/>
      <c r="F36" s="252" t="s">
        <v>59</v>
      </c>
      <c r="G36" s="259">
        <v>549968.24800000002</v>
      </c>
      <c r="H36" s="259">
        <v>-87181</v>
      </c>
    </row>
    <row r="37" spans="2:8" ht="17.25" customHeight="1" x14ac:dyDescent="0.35">
      <c r="B37" s="255" t="s">
        <v>48</v>
      </c>
      <c r="C37" s="256">
        <v>27251.996844997218</v>
      </c>
      <c r="D37" s="256">
        <v>357454.22275714541</v>
      </c>
      <c r="E37" s="140"/>
      <c r="F37" s="260" t="s">
        <v>55</v>
      </c>
      <c r="G37" s="261">
        <f>SUM(G34:G36)</f>
        <v>750039.23065000004</v>
      </c>
      <c r="H37" s="261">
        <f>SUM(H34:H36)</f>
        <v>-1245.2415169924643</v>
      </c>
    </row>
    <row r="38" spans="2:8" ht="17.25" customHeight="1" x14ac:dyDescent="0.35">
      <c r="B38" s="255" t="s">
        <v>49</v>
      </c>
      <c r="C38" s="256">
        <v>58953.245000000003</v>
      </c>
      <c r="D38" s="256">
        <v>572899.4046550343</v>
      </c>
      <c r="E38" s="142"/>
      <c r="F38" s="262" t="s">
        <v>60</v>
      </c>
      <c r="G38" s="261">
        <f>G37+G32</f>
        <v>8471901.6848442685</v>
      </c>
      <c r="H38" s="261">
        <f>H37+H32</f>
        <v>20026592.849122249</v>
      </c>
    </row>
    <row r="39" spans="2:8" ht="17.25" customHeight="1" x14ac:dyDescent="0.35">
      <c r="B39" s="255" t="s">
        <v>289</v>
      </c>
      <c r="C39" s="256">
        <v>191439.753</v>
      </c>
      <c r="D39" s="256">
        <v>1819846.6910000001</v>
      </c>
      <c r="E39" s="114"/>
      <c r="F39" s="804" t="s">
        <v>335</v>
      </c>
      <c r="G39" s="723"/>
      <c r="H39" s="724"/>
    </row>
    <row r="40" spans="2:8" ht="17.25" customHeight="1" x14ac:dyDescent="0.35">
      <c r="B40" s="255" t="s">
        <v>50</v>
      </c>
      <c r="C40" s="256">
        <v>3857.6350000000002</v>
      </c>
      <c r="D40" s="256">
        <v>836437.30709749984</v>
      </c>
      <c r="E40" s="142"/>
      <c r="F40" s="403"/>
      <c r="G40" s="183"/>
      <c r="H40" s="646"/>
    </row>
    <row r="41" spans="2:8" ht="17.25" customHeight="1" x14ac:dyDescent="0.35">
      <c r="B41" s="255" t="s">
        <v>51</v>
      </c>
      <c r="C41" s="256">
        <v>33634</v>
      </c>
      <c r="D41" s="256">
        <v>280248</v>
      </c>
      <c r="E41" s="142"/>
      <c r="F41" s="114"/>
      <c r="G41" s="183"/>
      <c r="H41" s="183"/>
    </row>
    <row r="42" spans="2:8" ht="17.25" customHeight="1" x14ac:dyDescent="0.35">
      <c r="B42" s="255" t="s">
        <v>52</v>
      </c>
      <c r="C42" s="256">
        <v>315565.04399999999</v>
      </c>
      <c r="D42" s="256">
        <v>614653.16859050002</v>
      </c>
      <c r="E42" s="142"/>
      <c r="F42" s="114"/>
      <c r="G42" s="114"/>
      <c r="H42" s="114"/>
    </row>
    <row r="43" spans="2:8" ht="17.25" customHeight="1" x14ac:dyDescent="0.35">
      <c r="B43" s="255" t="s">
        <v>54</v>
      </c>
      <c r="C43" s="256">
        <v>0</v>
      </c>
      <c r="D43" s="256">
        <v>0</v>
      </c>
      <c r="E43" s="142"/>
      <c r="F43" s="114"/>
      <c r="G43" s="114"/>
      <c r="H43" s="114"/>
    </row>
    <row r="44" spans="2:8" ht="17.25" customHeight="1" x14ac:dyDescent="0.35">
      <c r="B44" s="257" t="s">
        <v>55</v>
      </c>
      <c r="C44" s="258">
        <f>SUM(C7:C43)</f>
        <v>9479931.4412183464</v>
      </c>
      <c r="D44" s="258">
        <f>SUM(D7:D43)</f>
        <v>38109527.256168954</v>
      </c>
      <c r="E44" s="365"/>
      <c r="F44" s="114"/>
      <c r="G44" s="114"/>
      <c r="H44" s="114"/>
    </row>
    <row r="45" spans="2:8" x14ac:dyDescent="0.35">
      <c r="B45" s="794" t="s">
        <v>56</v>
      </c>
      <c r="C45" s="723"/>
      <c r="D45" s="724"/>
      <c r="E45" s="143"/>
      <c r="F45" s="114"/>
      <c r="G45" s="114"/>
      <c r="H45" s="114"/>
    </row>
    <row r="46" spans="2:8" x14ac:dyDescent="0.35">
      <c r="B46" s="24" t="s">
        <v>57</v>
      </c>
      <c r="C46" s="115">
        <v>1066247.713</v>
      </c>
      <c r="D46" s="115">
        <v>695984.07718576503</v>
      </c>
      <c r="E46" s="144"/>
      <c r="F46" s="114"/>
      <c r="G46" s="114"/>
      <c r="H46" s="114"/>
    </row>
    <row r="47" spans="2:8" x14ac:dyDescent="0.35">
      <c r="B47" s="24" t="s">
        <v>290</v>
      </c>
      <c r="C47" s="115">
        <v>-62167.79</v>
      </c>
      <c r="D47" s="115">
        <v>516886.26590400003</v>
      </c>
      <c r="E47" s="145"/>
      <c r="F47" s="114"/>
      <c r="G47" s="114"/>
      <c r="H47" s="114"/>
    </row>
    <row r="48" spans="2:8" x14ac:dyDescent="0.35">
      <c r="B48" s="24" t="s">
        <v>291</v>
      </c>
      <c r="C48" s="115">
        <v>718248.81400000001</v>
      </c>
      <c r="D48" s="115">
        <v>323188.45002999989</v>
      </c>
      <c r="E48" s="145"/>
      <c r="F48" s="114"/>
      <c r="G48" s="114"/>
      <c r="H48" s="114"/>
    </row>
    <row r="49" spans="2:4" x14ac:dyDescent="0.35">
      <c r="B49" s="24" t="s">
        <v>59</v>
      </c>
      <c r="C49" s="115">
        <v>4608768.9230000004</v>
      </c>
      <c r="D49" s="115">
        <v>1139500.233</v>
      </c>
    </row>
    <row r="50" spans="2:4" x14ac:dyDescent="0.35">
      <c r="B50" s="24" t="s">
        <v>292</v>
      </c>
      <c r="C50" s="115">
        <v>1237951.7965346279</v>
      </c>
      <c r="D50" s="115">
        <v>383452.74900000001</v>
      </c>
    </row>
    <row r="51" spans="2:4" x14ac:dyDescent="0.35">
      <c r="B51" s="166" t="s">
        <v>55</v>
      </c>
      <c r="C51" s="167">
        <f>SUM(C46:C50)</f>
        <v>7569049.4565346278</v>
      </c>
      <c r="D51" s="167">
        <f>SUM(D46:D50)</f>
        <v>3059011.7751197647</v>
      </c>
    </row>
    <row r="52" spans="2:4" x14ac:dyDescent="0.35">
      <c r="B52" s="166" t="s">
        <v>60</v>
      </c>
      <c r="C52" s="167">
        <f>C51+C44</f>
        <v>17048980.897752974</v>
      </c>
      <c r="D52" s="167">
        <f>D51+D44</f>
        <v>41168539.031288721</v>
      </c>
    </row>
    <row r="53" spans="2:4" x14ac:dyDescent="0.35">
      <c r="B53" s="804" t="s">
        <v>335</v>
      </c>
      <c r="C53" s="723"/>
      <c r="D53" s="724"/>
    </row>
  </sheetData>
  <sheetProtection algorithmName="SHA-512" hashValue="vfPnMYk8wjt8olayIQZbnUaSrO8Xe7++YJzh9z8aAQEs3YWQSOx8aS+ahHsQn4bGfPsJY8HOQpp8m2mwc5sOpg==" saltValue="kyxEWicXbOtEXflNTTplyQ==" spinCount="100000" sheet="1" objects="1" scenarios="1"/>
  <mergeCells count="7">
    <mergeCell ref="B53:D53"/>
    <mergeCell ref="B3:H3"/>
    <mergeCell ref="F39:H39"/>
    <mergeCell ref="B5:D5"/>
    <mergeCell ref="F5:H5"/>
    <mergeCell ref="B45:D45"/>
    <mergeCell ref="F33:H33"/>
  </mergeCells>
  <pageMargins left="0.7" right="0.7" top="0.75" bottom="0.75" header="0.3" footer="0.3"/>
  <pageSetup paperSize="9" scale="57" orientation="landscape"/>
  <headerFooter>
    <oddFooter>&amp;C_x000D_&amp;1#&amp;"Calibri"&amp;11&amp;K000000 Britam Public</oddFooter>
  </headerFooter>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8">
    <tabColor rgb="FFCC9900"/>
    <pageSetUpPr fitToPage="1"/>
  </sheetPr>
  <dimension ref="B3:N45"/>
  <sheetViews>
    <sheetView showGridLines="0" zoomScale="70" zoomScaleNormal="70" workbookViewId="0"/>
  </sheetViews>
  <sheetFormatPr defaultRowHeight="14.5" x14ac:dyDescent="0.35"/>
  <cols>
    <col min="1" max="1" width="11" customWidth="1"/>
    <col min="2" max="2" width="30.1796875" customWidth="1"/>
    <col min="3" max="3" width="17.453125" customWidth="1"/>
    <col min="4" max="4" width="15.54296875" customWidth="1"/>
    <col min="5" max="9" width="16.453125" customWidth="1"/>
    <col min="10" max="10" width="17.1796875" customWidth="1"/>
    <col min="11" max="12" width="16.453125" customWidth="1"/>
    <col min="13" max="13" width="17.1796875" customWidth="1"/>
    <col min="14" max="14" width="16.453125" customWidth="1"/>
  </cols>
  <sheetData>
    <row r="3" spans="2:14" ht="17.25" customHeight="1" x14ac:dyDescent="0.35">
      <c r="B3" s="810" t="s">
        <v>336</v>
      </c>
      <c r="C3" s="723"/>
      <c r="D3" s="723"/>
      <c r="E3" s="723"/>
      <c r="F3" s="723"/>
      <c r="G3" s="723"/>
      <c r="H3" s="723"/>
      <c r="I3" s="723"/>
      <c r="J3" s="723"/>
      <c r="K3" s="723"/>
      <c r="L3" s="723"/>
      <c r="M3" s="723"/>
      <c r="N3" s="724"/>
    </row>
    <row r="4" spans="2:14" ht="57" customHeight="1" x14ac:dyDescent="0.35">
      <c r="B4" s="8" t="s">
        <v>1</v>
      </c>
      <c r="C4" s="311" t="s">
        <v>294</v>
      </c>
      <c r="D4" s="311" t="s">
        <v>295</v>
      </c>
      <c r="E4" s="311" t="s">
        <v>296</v>
      </c>
      <c r="F4" s="311" t="s">
        <v>297</v>
      </c>
      <c r="G4" s="311" t="s">
        <v>298</v>
      </c>
      <c r="H4" s="311" t="s">
        <v>299</v>
      </c>
      <c r="I4" s="311" t="s">
        <v>57</v>
      </c>
      <c r="J4" s="311" t="s">
        <v>26</v>
      </c>
      <c r="K4" s="311" t="s">
        <v>58</v>
      </c>
      <c r="L4" s="311" t="s">
        <v>300</v>
      </c>
      <c r="M4" s="311" t="s">
        <v>301</v>
      </c>
      <c r="N4" s="311" t="s">
        <v>302</v>
      </c>
    </row>
    <row r="5" spans="2:14" ht="20.5" customHeight="1" x14ac:dyDescent="0.35">
      <c r="B5" s="10" t="s">
        <v>337</v>
      </c>
      <c r="C5" s="53">
        <v>699000</v>
      </c>
      <c r="D5" s="53">
        <v>1100000</v>
      </c>
      <c r="E5" s="53">
        <v>399999.99999999988</v>
      </c>
      <c r="F5" s="53">
        <v>416725.76799999998</v>
      </c>
      <c r="G5" s="53">
        <v>400000</v>
      </c>
      <c r="H5" s="53">
        <v>800000</v>
      </c>
      <c r="I5" s="53">
        <v>500000</v>
      </c>
      <c r="J5" s="53">
        <v>200000</v>
      </c>
      <c r="K5" s="53">
        <v>500000</v>
      </c>
      <c r="L5" s="53">
        <v>420000</v>
      </c>
      <c r="M5" s="53">
        <v>400000</v>
      </c>
      <c r="N5" s="53">
        <v>458094</v>
      </c>
    </row>
    <row r="6" spans="2:14" ht="20.5" customHeight="1" x14ac:dyDescent="0.35">
      <c r="B6" s="10" t="s">
        <v>338</v>
      </c>
      <c r="C6" s="53">
        <v>0</v>
      </c>
      <c r="D6" s="53">
        <v>0</v>
      </c>
      <c r="E6" s="53">
        <v>0</v>
      </c>
      <c r="F6" s="53">
        <v>491067.64799999999</v>
      </c>
      <c r="G6" s="53">
        <v>0</v>
      </c>
      <c r="H6" s="53">
        <v>0</v>
      </c>
      <c r="I6" s="53">
        <v>0</v>
      </c>
      <c r="J6" s="53">
        <v>0</v>
      </c>
      <c r="K6" s="53">
        <v>0</v>
      </c>
      <c r="L6" s="53">
        <v>180000</v>
      </c>
      <c r="M6" s="53">
        <v>0</v>
      </c>
      <c r="N6" s="53">
        <v>0</v>
      </c>
    </row>
    <row r="7" spans="2:14" ht="20.5" customHeight="1" x14ac:dyDescent="0.35">
      <c r="B7" s="10" t="s">
        <v>339</v>
      </c>
      <c r="C7" s="53">
        <v>0</v>
      </c>
      <c r="D7" s="53">
        <v>0</v>
      </c>
      <c r="E7" s="53">
        <v>0</v>
      </c>
      <c r="F7" s="53">
        <v>2500</v>
      </c>
      <c r="G7" s="53">
        <v>2072.9090000000001</v>
      </c>
      <c r="H7" s="53">
        <v>-837892.18981999997</v>
      </c>
      <c r="I7" s="53">
        <v>-48.012999999999998</v>
      </c>
      <c r="J7" s="53">
        <v>0</v>
      </c>
      <c r="K7" s="53">
        <v>0</v>
      </c>
      <c r="L7" s="53">
        <v>0</v>
      </c>
      <c r="M7" s="53">
        <v>0</v>
      </c>
      <c r="N7" s="53">
        <v>0</v>
      </c>
    </row>
    <row r="8" spans="2:14" ht="20.5" customHeight="1" x14ac:dyDescent="0.35">
      <c r="B8" s="10" t="s">
        <v>340</v>
      </c>
      <c r="C8" s="53">
        <v>-40382.649029927787</v>
      </c>
      <c r="D8" s="53">
        <v>19574.7364236412</v>
      </c>
      <c r="E8" s="53">
        <v>0</v>
      </c>
      <c r="F8" s="53">
        <v>0</v>
      </c>
      <c r="G8" s="53">
        <v>0</v>
      </c>
      <c r="H8" s="53">
        <v>1494230.1030479469</v>
      </c>
      <c r="I8" s="53">
        <v>21056.733</v>
      </c>
      <c r="J8" s="53">
        <v>-205202.96900000001</v>
      </c>
      <c r="K8" s="53">
        <v>0</v>
      </c>
      <c r="L8" s="53">
        <v>0</v>
      </c>
      <c r="M8" s="53">
        <v>467753.174</v>
      </c>
      <c r="N8" s="53">
        <v>316903.06099999999</v>
      </c>
    </row>
    <row r="9" spans="2:14" ht="20.5" customHeight="1" x14ac:dyDescent="0.35">
      <c r="B9" s="10" t="s">
        <v>341</v>
      </c>
      <c r="C9" s="53">
        <v>0</v>
      </c>
      <c r="D9" s="53">
        <v>0</v>
      </c>
      <c r="E9" s="53">
        <v>0</v>
      </c>
      <c r="F9" s="53">
        <v>397395.54281000007</v>
      </c>
      <c r="G9" s="53">
        <v>0</v>
      </c>
      <c r="H9" s="53">
        <v>0</v>
      </c>
      <c r="I9" s="53">
        <v>0</v>
      </c>
      <c r="J9" s="53">
        <v>0</v>
      </c>
      <c r="K9" s="53">
        <v>0</v>
      </c>
      <c r="L9" s="53">
        <v>0</v>
      </c>
      <c r="M9" s="53">
        <v>0</v>
      </c>
      <c r="N9" s="53">
        <v>0</v>
      </c>
    </row>
    <row r="10" spans="2:14" ht="20.5" customHeight="1" x14ac:dyDescent="0.35">
      <c r="B10" s="10" t="s">
        <v>342</v>
      </c>
      <c r="C10" s="53">
        <v>667208.59482741274</v>
      </c>
      <c r="D10" s="53">
        <v>-167229.34264879601</v>
      </c>
      <c r="E10" s="53">
        <v>75000</v>
      </c>
      <c r="F10" s="53">
        <v>-1169640.860032968</v>
      </c>
      <c r="G10" s="53">
        <v>101301.467614244</v>
      </c>
      <c r="H10" s="53">
        <v>71861.000047946698</v>
      </c>
      <c r="I10" s="53">
        <v>246694.6229754884</v>
      </c>
      <c r="J10" s="53">
        <v>-171498.8694173969</v>
      </c>
      <c r="K10" s="53">
        <v>833374.07851999998</v>
      </c>
      <c r="L10" s="53">
        <v>1133458.865296514</v>
      </c>
      <c r="M10" s="53">
        <v>176169.88399999999</v>
      </c>
      <c r="N10" s="53">
        <v>62787.719799999999</v>
      </c>
    </row>
    <row r="11" spans="2:14" ht="20.5" customHeight="1" x14ac:dyDescent="0.35">
      <c r="B11" s="10" t="s">
        <v>343</v>
      </c>
      <c r="C11" s="53">
        <v>0</v>
      </c>
      <c r="D11" s="53">
        <v>0</v>
      </c>
      <c r="E11" s="53">
        <v>10963739.123</v>
      </c>
      <c r="F11" s="53">
        <v>518154.63435000001</v>
      </c>
      <c r="G11" s="53">
        <v>1120.164</v>
      </c>
      <c r="H11" s="53">
        <v>0</v>
      </c>
      <c r="I11" s="53">
        <v>0</v>
      </c>
      <c r="J11" s="53">
        <v>0</v>
      </c>
      <c r="K11" s="53">
        <v>0</v>
      </c>
      <c r="L11" s="53">
        <v>0</v>
      </c>
      <c r="M11" s="53">
        <v>0</v>
      </c>
      <c r="N11" s="53">
        <v>0</v>
      </c>
    </row>
    <row r="12" spans="2:14" s="170" customFormat="1" ht="20.5" customHeight="1" thickBot="1" x14ac:dyDescent="0.4">
      <c r="B12" s="171" t="s">
        <v>344</v>
      </c>
      <c r="C12" s="172">
        <v>1325825.9457974851</v>
      </c>
      <c r="D12" s="172">
        <v>952345.39377484506</v>
      </c>
      <c r="E12" s="172">
        <v>11438739.123</v>
      </c>
      <c r="F12" s="172">
        <v>656202.73312703194</v>
      </c>
      <c r="G12" s="172">
        <v>504494.540614244</v>
      </c>
      <c r="H12" s="172">
        <v>1528198.913275894</v>
      </c>
      <c r="I12" s="172">
        <v>767703.3429754884</v>
      </c>
      <c r="J12" s="172">
        <v>-176701.83841739691</v>
      </c>
      <c r="K12" s="172">
        <v>1333374.07852</v>
      </c>
      <c r="L12" s="172">
        <v>1733458.865296514</v>
      </c>
      <c r="M12" s="172">
        <v>1043923.058</v>
      </c>
      <c r="N12" s="172">
        <v>837784.78079999995</v>
      </c>
    </row>
    <row r="13" spans="2:14" ht="20.5" customHeight="1" thickTop="1" x14ac:dyDescent="0.35">
      <c r="B13" s="103" t="s">
        <v>345</v>
      </c>
      <c r="C13" s="53">
        <v>0</v>
      </c>
      <c r="D13" s="53">
        <v>283313.45600000001</v>
      </c>
      <c r="E13" s="53">
        <v>0</v>
      </c>
      <c r="F13" s="53">
        <v>0</v>
      </c>
      <c r="G13" s="53">
        <v>0</v>
      </c>
      <c r="H13" s="53">
        <v>141273.38021642601</v>
      </c>
      <c r="I13" s="53">
        <v>0</v>
      </c>
      <c r="J13" s="53">
        <v>0</v>
      </c>
      <c r="K13" s="53">
        <v>0</v>
      </c>
      <c r="L13" s="53">
        <v>0</v>
      </c>
      <c r="M13" s="53">
        <v>31863171.120000001</v>
      </c>
      <c r="N13" s="53">
        <v>640662.37</v>
      </c>
    </row>
    <row r="14" spans="2:14" ht="20.5" customHeight="1" x14ac:dyDescent="0.35">
      <c r="B14" s="11" t="s">
        <v>346</v>
      </c>
      <c r="C14" s="53">
        <v>8557033.797338197</v>
      </c>
      <c r="D14" s="53">
        <v>11618948.3610572</v>
      </c>
      <c r="E14" s="53">
        <v>114616179.492</v>
      </c>
      <c r="F14" s="53">
        <v>745858.05646600283</v>
      </c>
      <c r="G14" s="53">
        <v>1492520.3709392981</v>
      </c>
      <c r="H14" s="53">
        <v>21462807.920406051</v>
      </c>
      <c r="I14" s="53">
        <v>83902.906000000003</v>
      </c>
      <c r="J14" s="53">
        <v>822512.93399080634</v>
      </c>
      <c r="K14" s="53">
        <v>700544.97100000002</v>
      </c>
      <c r="L14" s="53">
        <v>16823779.836833861</v>
      </c>
      <c r="M14" s="53">
        <v>34592.307000000001</v>
      </c>
      <c r="N14" s="53">
        <v>1291283.6111967741</v>
      </c>
    </row>
    <row r="15" spans="2:14" ht="20.5" customHeight="1" x14ac:dyDescent="0.35">
      <c r="B15" s="11" t="s">
        <v>347</v>
      </c>
      <c r="C15" s="53">
        <v>0</v>
      </c>
      <c r="D15" s="53">
        <v>5416.81752639978</v>
      </c>
      <c r="E15" s="53">
        <v>2777.7539999999999</v>
      </c>
      <c r="F15" s="53">
        <v>0</v>
      </c>
      <c r="G15" s="53">
        <v>61318.118000000002</v>
      </c>
      <c r="H15" s="53">
        <v>0</v>
      </c>
      <c r="I15" s="53">
        <v>7453.1689999999999</v>
      </c>
      <c r="J15" s="53">
        <v>0</v>
      </c>
      <c r="K15" s="53">
        <v>61761.517</v>
      </c>
      <c r="L15" s="53">
        <v>0</v>
      </c>
      <c r="M15" s="53">
        <v>0</v>
      </c>
      <c r="N15" s="53">
        <v>0</v>
      </c>
    </row>
    <row r="16" spans="2:14" ht="20.5" customHeight="1" x14ac:dyDescent="0.35">
      <c r="B16" s="11" t="s">
        <v>348</v>
      </c>
      <c r="C16" s="53">
        <v>217728.82543325331</v>
      </c>
      <c r="D16" s="53">
        <v>45545.445</v>
      </c>
      <c r="E16" s="53">
        <v>4698744.5999999996</v>
      </c>
      <c r="F16" s="53">
        <v>0</v>
      </c>
      <c r="G16" s="53">
        <v>0</v>
      </c>
      <c r="H16" s="53">
        <v>666511.96668887581</v>
      </c>
      <c r="I16" s="53">
        <v>65544.328999999998</v>
      </c>
      <c r="J16" s="53">
        <v>22467.174999999999</v>
      </c>
      <c r="K16" s="53">
        <v>357160.31902</v>
      </c>
      <c r="L16" s="53">
        <v>471006.55699999997</v>
      </c>
      <c r="M16" s="53">
        <v>200465.63800000001</v>
      </c>
      <c r="N16" s="53">
        <v>46984.238439112189</v>
      </c>
    </row>
    <row r="17" spans="2:14" ht="20.5" customHeight="1" x14ac:dyDescent="0.35">
      <c r="B17" s="11" t="s">
        <v>349</v>
      </c>
      <c r="C17" s="53">
        <v>1244519.69575</v>
      </c>
      <c r="D17" s="53">
        <v>2543.89599</v>
      </c>
      <c r="E17" s="53">
        <v>575285.78599999996</v>
      </c>
      <c r="F17" s="53">
        <v>63511.256000000001</v>
      </c>
      <c r="G17" s="53">
        <v>82426.414999999994</v>
      </c>
      <c r="H17" s="53">
        <v>7076</v>
      </c>
      <c r="I17" s="53">
        <v>0</v>
      </c>
      <c r="J17" s="53">
        <v>123118.48806</v>
      </c>
      <c r="K17" s="53">
        <v>0</v>
      </c>
      <c r="L17" s="53">
        <v>45698.837670000001</v>
      </c>
      <c r="M17" s="53">
        <v>127841.40549</v>
      </c>
      <c r="N17" s="53">
        <v>65435.553194113731</v>
      </c>
    </row>
    <row r="18" spans="2:14" ht="20.5" customHeight="1" x14ac:dyDescent="0.35">
      <c r="B18" s="11" t="s">
        <v>350</v>
      </c>
      <c r="C18" s="53">
        <v>148105.89699999901</v>
      </c>
      <c r="D18" s="53">
        <v>146489.8913897014</v>
      </c>
      <c r="E18" s="53">
        <v>921129.03300000005</v>
      </c>
      <c r="F18" s="53">
        <v>239888.20506000009</v>
      </c>
      <c r="G18" s="53">
        <v>7535.9974000000957</v>
      </c>
      <c r="H18" s="53">
        <v>543214.80572024372</v>
      </c>
      <c r="I18" s="53">
        <v>31135.087</v>
      </c>
      <c r="J18" s="53">
        <v>2.9802322387695313E-11</v>
      </c>
      <c r="K18" s="53">
        <v>27715.657999999999</v>
      </c>
      <c r="L18" s="53">
        <v>169561.71753999911</v>
      </c>
      <c r="M18" s="53">
        <v>3372335.023000007</v>
      </c>
      <c r="N18" s="53">
        <v>40617.574999999997</v>
      </c>
    </row>
    <row r="19" spans="2:14" ht="20.5" customHeight="1" thickBot="1" x14ac:dyDescent="0.4">
      <c r="B19" s="168" t="s">
        <v>351</v>
      </c>
      <c r="C19" s="169">
        <v>11493214.161318939</v>
      </c>
      <c r="D19" s="169">
        <v>13054603.2607382</v>
      </c>
      <c r="E19" s="169">
        <v>132252855.788</v>
      </c>
      <c r="F19" s="169">
        <v>1705460.250653035</v>
      </c>
      <c r="G19" s="169">
        <v>2148295.4419535431</v>
      </c>
      <c r="H19" s="169">
        <v>24349082.986307491</v>
      </c>
      <c r="I19" s="169">
        <v>955738.83397548844</v>
      </c>
      <c r="J19" s="169">
        <v>791396.75863340951</v>
      </c>
      <c r="K19" s="169">
        <v>2480556.54354</v>
      </c>
      <c r="L19" s="169">
        <v>19243505.814340379</v>
      </c>
      <c r="M19" s="169">
        <v>36642328.551490009</v>
      </c>
      <c r="N19" s="169">
        <v>2922768.1286300002</v>
      </c>
    </row>
    <row r="20" spans="2:14" ht="20.5" customHeight="1" thickTop="1" x14ac:dyDescent="0.35">
      <c r="B20" s="11" t="s">
        <v>352</v>
      </c>
      <c r="C20" s="53">
        <v>34672.073379374997</v>
      </c>
      <c r="D20" s="53">
        <v>16506.966</v>
      </c>
      <c r="E20" s="53">
        <v>295201.73</v>
      </c>
      <c r="F20" s="53">
        <v>1443.7113199999931</v>
      </c>
      <c r="G20" s="53">
        <v>3688.8</v>
      </c>
      <c r="H20" s="53">
        <v>28380.269289999989</v>
      </c>
      <c r="I20" s="53">
        <v>0</v>
      </c>
      <c r="J20" s="53">
        <v>948.84900000000005</v>
      </c>
      <c r="K20" s="53">
        <v>0</v>
      </c>
      <c r="L20" s="53">
        <v>125452.71101</v>
      </c>
      <c r="M20" s="53">
        <v>22.911999999999999</v>
      </c>
      <c r="N20" s="53">
        <v>2437.1460000000002</v>
      </c>
    </row>
    <row r="21" spans="2:14" ht="20.5" customHeight="1" x14ac:dyDescent="0.35">
      <c r="B21" s="11" t="s">
        <v>353</v>
      </c>
      <c r="C21" s="53">
        <v>0</v>
      </c>
      <c r="D21" s="53">
        <v>0</v>
      </c>
      <c r="E21" s="53">
        <v>84246.764999999999</v>
      </c>
      <c r="F21" s="53">
        <v>92500</v>
      </c>
      <c r="G21" s="53">
        <v>0</v>
      </c>
      <c r="H21" s="53">
        <v>0</v>
      </c>
      <c r="I21" s="53">
        <v>0</v>
      </c>
      <c r="J21" s="53">
        <v>0</v>
      </c>
      <c r="K21" s="53">
        <v>0</v>
      </c>
      <c r="L21" s="53">
        <v>0</v>
      </c>
      <c r="M21" s="53">
        <v>0</v>
      </c>
      <c r="N21" s="53">
        <v>0</v>
      </c>
    </row>
    <row r="22" spans="2:14" ht="20.5" customHeight="1" x14ac:dyDescent="0.35">
      <c r="B22" s="11" t="s">
        <v>354</v>
      </c>
      <c r="C22" s="53">
        <v>0</v>
      </c>
      <c r="D22" s="53">
        <v>155000</v>
      </c>
      <c r="E22" s="53">
        <v>13464453.912</v>
      </c>
      <c r="F22" s="53">
        <v>944050</v>
      </c>
      <c r="G22" s="53">
        <v>540000</v>
      </c>
      <c r="H22" s="53">
        <v>2181875</v>
      </c>
      <c r="I22" s="53">
        <v>0</v>
      </c>
      <c r="J22" s="53">
        <v>721355.4</v>
      </c>
      <c r="K22" s="53">
        <v>0</v>
      </c>
      <c r="L22" s="53">
        <v>0</v>
      </c>
      <c r="M22" s="53">
        <v>1645584.1130772</v>
      </c>
      <c r="N22" s="53">
        <v>74000</v>
      </c>
    </row>
    <row r="23" spans="2:14" ht="20.5" customHeight="1" x14ac:dyDescent="0.35">
      <c r="B23" s="11" t="s">
        <v>355</v>
      </c>
      <c r="C23" s="53">
        <v>30808.987258714089</v>
      </c>
      <c r="D23" s="53">
        <v>3326.0687776418699</v>
      </c>
      <c r="E23" s="53">
        <v>86297.069000000003</v>
      </c>
      <c r="F23" s="53">
        <v>6281.5680000000002</v>
      </c>
      <c r="G23" s="53">
        <v>11610.717000000001</v>
      </c>
      <c r="H23" s="53">
        <v>44343.508991458199</v>
      </c>
      <c r="I23" s="53">
        <v>0</v>
      </c>
      <c r="J23" s="53">
        <v>730.17907921234553</v>
      </c>
      <c r="K23" s="53">
        <v>0</v>
      </c>
      <c r="L23" s="53">
        <v>5371.1955499999985</v>
      </c>
      <c r="M23" s="53">
        <v>753.74800000000005</v>
      </c>
      <c r="N23" s="53">
        <v>13642.965</v>
      </c>
    </row>
    <row r="24" spans="2:14" ht="20.5" customHeight="1" x14ac:dyDescent="0.35">
      <c r="B24" s="11" t="s">
        <v>356</v>
      </c>
      <c r="C24" s="53">
        <v>9063751.2119138874</v>
      </c>
      <c r="D24" s="53">
        <v>10730104.2516819</v>
      </c>
      <c r="E24" s="53">
        <v>97429473.688999996</v>
      </c>
      <c r="F24" s="53">
        <v>509899.45075663709</v>
      </c>
      <c r="G24" s="53">
        <v>449347.62198162248</v>
      </c>
      <c r="H24" s="53">
        <v>16274312.906599989</v>
      </c>
      <c r="I24" s="53">
        <v>652907.27315999998</v>
      </c>
      <c r="J24" s="53">
        <v>37243.491000000002</v>
      </c>
      <c r="K24" s="53">
        <v>1256352.0195659969</v>
      </c>
      <c r="L24" s="53">
        <v>12696102.25058</v>
      </c>
      <c r="M24" s="53">
        <v>32243695.399999999</v>
      </c>
      <c r="N24" s="53">
        <v>1452459.2239999999</v>
      </c>
    </row>
    <row r="25" spans="2:14" ht="20.5" customHeight="1" x14ac:dyDescent="0.35">
      <c r="B25" s="11" t="s">
        <v>357</v>
      </c>
      <c r="C25" s="53">
        <v>0</v>
      </c>
      <c r="D25" s="53">
        <v>62455.44</v>
      </c>
      <c r="E25" s="53">
        <v>10725300.015000001</v>
      </c>
      <c r="F25" s="53">
        <v>0</v>
      </c>
      <c r="G25" s="53">
        <v>0</v>
      </c>
      <c r="H25" s="53">
        <v>713168.91283999989</v>
      </c>
      <c r="I25" s="53">
        <v>0</v>
      </c>
      <c r="J25" s="53">
        <v>0</v>
      </c>
      <c r="K25" s="53">
        <v>0</v>
      </c>
      <c r="L25" s="53">
        <v>1570172.05479</v>
      </c>
      <c r="M25" s="53">
        <v>1024.0129999999999</v>
      </c>
      <c r="N25" s="53">
        <v>57.33</v>
      </c>
    </row>
    <row r="26" spans="2:14" ht="20.5" customHeight="1" x14ac:dyDescent="0.35">
      <c r="B26" s="11" t="s">
        <v>358</v>
      </c>
      <c r="C26" s="53">
        <v>0</v>
      </c>
      <c r="D26" s="53">
        <v>0</v>
      </c>
      <c r="E26" s="53">
        <v>1963297.476</v>
      </c>
      <c r="F26" s="53">
        <v>0</v>
      </c>
      <c r="G26" s="53">
        <v>0</v>
      </c>
      <c r="H26" s="53">
        <v>0</v>
      </c>
      <c r="I26" s="53">
        <v>0</v>
      </c>
      <c r="J26" s="53">
        <v>0</v>
      </c>
      <c r="K26" s="53">
        <v>0</v>
      </c>
      <c r="L26" s="53">
        <v>0</v>
      </c>
      <c r="M26" s="53">
        <v>0</v>
      </c>
      <c r="N26" s="53">
        <v>0</v>
      </c>
    </row>
    <row r="27" spans="2:14" ht="20.5" customHeight="1" x14ac:dyDescent="0.35">
      <c r="B27" s="11" t="s">
        <v>359</v>
      </c>
      <c r="C27" s="53">
        <v>0</v>
      </c>
      <c r="D27" s="53">
        <v>114009.062163134</v>
      </c>
      <c r="E27" s="53">
        <v>3618.7919999999999</v>
      </c>
      <c r="F27" s="53">
        <v>0</v>
      </c>
      <c r="G27" s="53">
        <v>0</v>
      </c>
      <c r="H27" s="53">
        <v>69654.404143121545</v>
      </c>
      <c r="I27" s="53">
        <v>0</v>
      </c>
      <c r="J27" s="53">
        <v>0</v>
      </c>
      <c r="K27" s="53">
        <v>28608.11</v>
      </c>
      <c r="L27" s="53">
        <v>51645.668090000006</v>
      </c>
      <c r="M27" s="53">
        <v>0</v>
      </c>
      <c r="N27" s="53">
        <v>4564.8670000000002</v>
      </c>
    </row>
    <row r="28" spans="2:14" ht="20.5" customHeight="1" x14ac:dyDescent="0.35">
      <c r="B28" s="11" t="s">
        <v>360</v>
      </c>
      <c r="C28" s="53">
        <v>0</v>
      </c>
      <c r="D28" s="53">
        <v>75458.56171232881</v>
      </c>
      <c r="E28" s="53">
        <v>0</v>
      </c>
      <c r="F28" s="53">
        <v>0</v>
      </c>
      <c r="G28" s="53">
        <v>0</v>
      </c>
      <c r="H28" s="53">
        <v>0</v>
      </c>
      <c r="I28" s="53">
        <v>0</v>
      </c>
      <c r="J28" s="53">
        <v>0</v>
      </c>
      <c r="K28" s="53">
        <v>0</v>
      </c>
      <c r="L28" s="53">
        <v>0</v>
      </c>
      <c r="M28" s="53">
        <v>0</v>
      </c>
      <c r="N28" s="53">
        <v>0</v>
      </c>
    </row>
    <row r="29" spans="2:14" ht="20.5" customHeight="1" x14ac:dyDescent="0.35">
      <c r="B29" s="11" t="s">
        <v>361</v>
      </c>
      <c r="C29" s="53">
        <v>0</v>
      </c>
      <c r="D29" s="53">
        <v>0</v>
      </c>
      <c r="E29" s="53">
        <v>0</v>
      </c>
      <c r="F29" s="53">
        <v>0</v>
      </c>
      <c r="G29" s="53">
        <v>0</v>
      </c>
      <c r="H29" s="53">
        <v>0</v>
      </c>
      <c r="I29" s="53">
        <v>0</v>
      </c>
      <c r="J29" s="53">
        <v>0</v>
      </c>
      <c r="K29" s="53">
        <v>0</v>
      </c>
      <c r="L29" s="53">
        <v>0</v>
      </c>
      <c r="M29" s="53">
        <v>0</v>
      </c>
      <c r="N29" s="53">
        <v>0</v>
      </c>
    </row>
    <row r="30" spans="2:14" ht="20.5" customHeight="1" x14ac:dyDescent="0.35">
      <c r="B30" s="11" t="s">
        <v>362</v>
      </c>
      <c r="C30" s="53">
        <v>0</v>
      </c>
      <c r="D30" s="53">
        <v>294531.49043000001</v>
      </c>
      <c r="E30" s="53">
        <v>2152167.6140000001</v>
      </c>
      <c r="F30" s="53">
        <v>0</v>
      </c>
      <c r="G30" s="53">
        <v>0.90400000000000003</v>
      </c>
      <c r="H30" s="53">
        <v>425609.59431999997</v>
      </c>
      <c r="I30" s="53">
        <v>0</v>
      </c>
      <c r="J30" s="53">
        <v>9.6000000000000002E-2</v>
      </c>
      <c r="K30" s="53">
        <v>5415.9709999999995</v>
      </c>
      <c r="L30" s="53">
        <v>0</v>
      </c>
      <c r="M30" s="53">
        <v>58311.95679562672</v>
      </c>
      <c r="N30" s="53">
        <v>27580.888449999999</v>
      </c>
    </row>
    <row r="31" spans="2:14" ht="20.5" customHeight="1" x14ac:dyDescent="0.35">
      <c r="B31" s="11" t="s">
        <v>363</v>
      </c>
      <c r="C31" s="53">
        <v>0</v>
      </c>
      <c r="D31" s="53">
        <v>9546.0279983806504</v>
      </c>
      <c r="E31" s="53">
        <v>0</v>
      </c>
      <c r="F31" s="53">
        <v>211.64</v>
      </c>
      <c r="G31" s="53">
        <v>0</v>
      </c>
      <c r="H31" s="53">
        <v>9600</v>
      </c>
      <c r="I31" s="53">
        <v>0</v>
      </c>
      <c r="J31" s="53">
        <v>1430.7809999999999</v>
      </c>
      <c r="K31" s="53">
        <v>0</v>
      </c>
      <c r="L31" s="53">
        <v>0</v>
      </c>
      <c r="M31" s="53">
        <v>0</v>
      </c>
      <c r="N31" s="53">
        <v>0</v>
      </c>
    </row>
    <row r="32" spans="2:14" ht="20.5" customHeight="1" x14ac:dyDescent="0.35">
      <c r="B32" s="11" t="s">
        <v>364</v>
      </c>
      <c r="C32" s="53">
        <v>0</v>
      </c>
      <c r="D32" s="53">
        <v>0</v>
      </c>
      <c r="E32" s="53">
        <v>0</v>
      </c>
      <c r="F32" s="53">
        <v>0</v>
      </c>
      <c r="G32" s="53">
        <v>0</v>
      </c>
      <c r="H32" s="53">
        <v>0</v>
      </c>
      <c r="I32" s="53">
        <v>0</v>
      </c>
      <c r="J32" s="53">
        <v>0</v>
      </c>
      <c r="K32" s="53">
        <v>0</v>
      </c>
      <c r="L32" s="53">
        <v>0</v>
      </c>
      <c r="M32" s="53">
        <v>0</v>
      </c>
      <c r="N32" s="53">
        <v>0</v>
      </c>
    </row>
    <row r="33" spans="2:14" ht="20.5" customHeight="1" x14ac:dyDescent="0.35">
      <c r="B33" s="11" t="s">
        <v>365</v>
      </c>
      <c r="C33" s="53">
        <v>0</v>
      </c>
      <c r="D33" s="53">
        <v>0</v>
      </c>
      <c r="E33" s="53">
        <v>0</v>
      </c>
      <c r="F33" s="53">
        <v>0</v>
      </c>
      <c r="G33" s="53">
        <v>0</v>
      </c>
      <c r="H33" s="53">
        <v>0</v>
      </c>
      <c r="I33" s="53">
        <v>0</v>
      </c>
      <c r="J33" s="53">
        <v>0</v>
      </c>
      <c r="K33" s="53">
        <v>0</v>
      </c>
      <c r="L33" s="53">
        <v>0</v>
      </c>
      <c r="M33" s="53">
        <v>0</v>
      </c>
      <c r="N33" s="53">
        <v>0</v>
      </c>
    </row>
    <row r="34" spans="2:14" ht="20.5" customHeight="1" x14ac:dyDescent="0.35">
      <c r="B34" s="11" t="s">
        <v>366</v>
      </c>
      <c r="C34" s="53">
        <v>0</v>
      </c>
      <c r="D34" s="53">
        <v>32015.348890000001</v>
      </c>
      <c r="E34" s="53">
        <v>281948.80499999999</v>
      </c>
      <c r="F34" s="53">
        <v>0</v>
      </c>
      <c r="G34" s="53">
        <v>0</v>
      </c>
      <c r="H34" s="53">
        <v>37767.476470000001</v>
      </c>
      <c r="I34" s="53">
        <v>0</v>
      </c>
      <c r="J34" s="53">
        <v>6857.0079999999998</v>
      </c>
      <c r="K34" s="53">
        <v>0</v>
      </c>
      <c r="L34" s="53">
        <v>0</v>
      </c>
      <c r="M34" s="53">
        <v>3092.72</v>
      </c>
      <c r="N34" s="53">
        <v>27262.691999999999</v>
      </c>
    </row>
    <row r="35" spans="2:14" ht="20.5" customHeight="1" x14ac:dyDescent="0.35">
      <c r="B35" s="11" t="s">
        <v>367</v>
      </c>
      <c r="C35" s="53">
        <v>0</v>
      </c>
      <c r="D35" s="53">
        <v>0</v>
      </c>
      <c r="E35" s="53">
        <v>1129885.4210000001</v>
      </c>
      <c r="F35" s="53">
        <v>0</v>
      </c>
      <c r="G35" s="53">
        <v>0</v>
      </c>
      <c r="H35" s="53">
        <v>0</v>
      </c>
      <c r="I35" s="53">
        <v>0</v>
      </c>
      <c r="J35" s="53">
        <v>0</v>
      </c>
      <c r="K35" s="53">
        <v>0</v>
      </c>
      <c r="L35" s="53">
        <v>0</v>
      </c>
      <c r="M35" s="53">
        <v>0</v>
      </c>
      <c r="N35" s="53">
        <v>0</v>
      </c>
    </row>
    <row r="36" spans="2:14" ht="20.5" customHeight="1" x14ac:dyDescent="0.35">
      <c r="B36" s="11" t="s">
        <v>368</v>
      </c>
      <c r="C36" s="53">
        <v>1261335.351</v>
      </c>
      <c r="D36" s="53">
        <v>1325375.9403220101</v>
      </c>
      <c r="E36" s="53">
        <v>2582744.6260000002</v>
      </c>
      <c r="F36" s="53">
        <v>32385.022058288228</v>
      </c>
      <c r="G36" s="53">
        <v>63901.635999999999</v>
      </c>
      <c r="H36" s="53">
        <v>2214801.7796700001</v>
      </c>
      <c r="I36" s="53">
        <v>298966.87300000002</v>
      </c>
      <c r="J36" s="53">
        <v>1777.4770000000001</v>
      </c>
      <c r="K36" s="53">
        <v>726886.20253400272</v>
      </c>
      <c r="L36" s="53">
        <v>2681974.88185</v>
      </c>
      <c r="M36" s="53">
        <v>2608186.4531800002</v>
      </c>
      <c r="N36" s="53">
        <v>249270.45199999999</v>
      </c>
    </row>
    <row r="37" spans="2:14" ht="20.5" customHeight="1" x14ac:dyDescent="0.35">
      <c r="B37" s="11" t="s">
        <v>369</v>
      </c>
      <c r="C37" s="53">
        <v>190527.82773291011</v>
      </c>
      <c r="D37" s="53">
        <v>29869.987929999999</v>
      </c>
      <c r="E37" s="53">
        <v>180184.049</v>
      </c>
      <c r="F37" s="53">
        <v>7351.3646300000009</v>
      </c>
      <c r="G37" s="53">
        <v>256316.02299999999</v>
      </c>
      <c r="H37" s="53">
        <v>82346.658949999983</v>
      </c>
      <c r="I37" s="53">
        <v>3008.8161</v>
      </c>
      <c r="J37" s="53">
        <v>1993.107714860025</v>
      </c>
      <c r="K37" s="53">
        <v>38585.856</v>
      </c>
      <c r="L37" s="53">
        <v>29233.195</v>
      </c>
      <c r="M37" s="53">
        <v>21032</v>
      </c>
      <c r="N37" s="53">
        <v>140735.89499999999</v>
      </c>
    </row>
    <row r="38" spans="2:14" ht="20.5" customHeight="1" x14ac:dyDescent="0.35">
      <c r="B38" s="11" t="s">
        <v>370</v>
      </c>
      <c r="C38" s="53">
        <v>0</v>
      </c>
      <c r="D38" s="53">
        <v>0</v>
      </c>
      <c r="E38" s="53">
        <v>0</v>
      </c>
      <c r="F38" s="53">
        <v>0</v>
      </c>
      <c r="G38" s="53">
        <v>198503.10699999999</v>
      </c>
      <c r="H38" s="53">
        <v>0</v>
      </c>
      <c r="I38" s="53">
        <v>0</v>
      </c>
      <c r="J38" s="53">
        <v>0</v>
      </c>
      <c r="K38" s="53">
        <v>192113.89499999999</v>
      </c>
      <c r="L38" s="53">
        <v>0</v>
      </c>
      <c r="M38" s="53">
        <v>0</v>
      </c>
      <c r="N38" s="53">
        <v>0</v>
      </c>
    </row>
    <row r="39" spans="2:14" ht="20.5" customHeight="1" x14ac:dyDescent="0.35">
      <c r="B39" s="11" t="s">
        <v>371</v>
      </c>
      <c r="C39" s="53">
        <v>528350.63857839222</v>
      </c>
      <c r="D39" s="53">
        <v>139618.77946682501</v>
      </c>
      <c r="E39" s="53">
        <v>850994.33499999996</v>
      </c>
      <c r="F39" s="53">
        <v>70222.314091137829</v>
      </c>
      <c r="G39" s="53">
        <v>338759.48522875679</v>
      </c>
      <c r="H39" s="53">
        <v>1292832.8229199951</v>
      </c>
      <c r="I39" s="53">
        <v>0</v>
      </c>
      <c r="J39" s="53">
        <v>11383.0087395994</v>
      </c>
      <c r="K39" s="53">
        <v>178448.86799999999</v>
      </c>
      <c r="L39" s="53">
        <v>1836770.565778591</v>
      </c>
      <c r="M39" s="53">
        <v>32942.038</v>
      </c>
      <c r="N39" s="53">
        <v>705767.64599999972</v>
      </c>
    </row>
    <row r="40" spans="2:14" ht="20.5" customHeight="1" x14ac:dyDescent="0.35">
      <c r="B40" s="11" t="s">
        <v>372</v>
      </c>
      <c r="C40" s="53">
        <v>0</v>
      </c>
      <c r="D40" s="53">
        <v>27846.249</v>
      </c>
      <c r="E40" s="53">
        <v>643725.24699999997</v>
      </c>
      <c r="F40" s="53">
        <v>0</v>
      </c>
      <c r="G40" s="53">
        <v>241266</v>
      </c>
      <c r="H40" s="53">
        <v>830569.86561434099</v>
      </c>
      <c r="I40" s="53">
        <v>0</v>
      </c>
      <c r="J40" s="53">
        <v>7677.3606500000014</v>
      </c>
      <c r="K40" s="53">
        <v>54145.621440000003</v>
      </c>
      <c r="L40" s="53">
        <v>28418.69066</v>
      </c>
      <c r="M40" s="53">
        <v>0</v>
      </c>
      <c r="N40" s="53">
        <v>191334.75638000001</v>
      </c>
    </row>
    <row r="41" spans="2:14" ht="20.5" customHeight="1" x14ac:dyDescent="0.35">
      <c r="B41" s="11" t="s">
        <v>373</v>
      </c>
      <c r="C41" s="53">
        <v>383768.071</v>
      </c>
      <c r="D41" s="53">
        <v>38939.086436765698</v>
      </c>
      <c r="E41" s="53">
        <v>379316.24300000002</v>
      </c>
      <c r="F41" s="53">
        <v>41115.179610000007</v>
      </c>
      <c r="G41" s="53">
        <v>44901.148000000001</v>
      </c>
      <c r="H41" s="53">
        <v>143819.78649537961</v>
      </c>
      <c r="I41" s="53">
        <v>855.87199999999996</v>
      </c>
      <c r="J41" s="53">
        <v>0</v>
      </c>
      <c r="K41" s="53">
        <v>0</v>
      </c>
      <c r="L41" s="53">
        <v>218364.6004308495</v>
      </c>
      <c r="M41" s="53">
        <v>27683.197</v>
      </c>
      <c r="N41" s="53">
        <v>33654.267</v>
      </c>
    </row>
    <row r="42" spans="2:14" ht="20.5" customHeight="1" thickBot="1" x14ac:dyDescent="0.4">
      <c r="B42" s="168" t="s">
        <v>374</v>
      </c>
      <c r="C42" s="169">
        <v>11493214.16086328</v>
      </c>
      <c r="D42" s="169">
        <v>13054603.260809001</v>
      </c>
      <c r="E42" s="169">
        <v>132252855.788</v>
      </c>
      <c r="F42" s="169">
        <v>1705460.2504660629</v>
      </c>
      <c r="G42" s="169">
        <v>2148295.44221038</v>
      </c>
      <c r="H42" s="169">
        <v>24349082.986304279</v>
      </c>
      <c r="I42" s="169">
        <v>955738.83426000003</v>
      </c>
      <c r="J42" s="169">
        <v>791396.75818367186</v>
      </c>
      <c r="K42" s="169">
        <v>2480556.54354</v>
      </c>
      <c r="L42" s="169">
        <v>19243505.813739441</v>
      </c>
      <c r="M42" s="169">
        <v>36642328.551052824</v>
      </c>
      <c r="N42" s="169">
        <v>2922768.1288299998</v>
      </c>
    </row>
    <row r="43" spans="2:14" ht="15" customHeight="1" thickTop="1" x14ac:dyDescent="0.35">
      <c r="B43" s="811" t="s">
        <v>375</v>
      </c>
      <c r="C43" s="786"/>
      <c r="D43" s="786"/>
      <c r="E43" s="786"/>
      <c r="F43" s="786"/>
      <c r="G43" s="786"/>
      <c r="H43" s="786"/>
      <c r="I43" s="786"/>
      <c r="J43" s="786"/>
      <c r="K43" s="808" t="s">
        <v>376</v>
      </c>
      <c r="L43" s="809"/>
      <c r="M43" s="809"/>
      <c r="N43" s="809"/>
    </row>
    <row r="44" spans="2:14" x14ac:dyDescent="0.35">
      <c r="M44" s="786"/>
      <c r="N44" s="786"/>
    </row>
    <row r="45" spans="2:14" x14ac:dyDescent="0.35">
      <c r="C45" s="663"/>
      <c r="D45" s="663"/>
      <c r="E45" s="663"/>
      <c r="F45" s="663"/>
      <c r="G45" s="663"/>
      <c r="H45" s="663"/>
      <c r="I45" s="663"/>
      <c r="J45" s="663"/>
      <c r="K45" s="663"/>
      <c r="L45" s="663"/>
      <c r="M45" s="663"/>
      <c r="N45" s="663"/>
    </row>
  </sheetData>
  <sheetProtection algorithmName="SHA-512" hashValue="J36sQxLAq77qNGjR29ZmeNOXOkGXrA+r+gT3ojHqAcGbfru+74QqqJSUyCS7ORuUrS9VxjqG+oC5rXIoIvk+iQ==" saltValue="Y60CxVjO76MLUeB5pesi6g==" spinCount="100000" sheet="1" objects="1" scenarios="1"/>
  <mergeCells count="4">
    <mergeCell ref="K43:N43"/>
    <mergeCell ref="B3:N3"/>
    <mergeCell ref="M44:N44"/>
    <mergeCell ref="B43:J43"/>
  </mergeCells>
  <pageMargins left="0.7" right="0.7" top="0.75" bottom="0.75" header="0.3" footer="0.3"/>
  <pageSetup paperSize="9" scale="63" orientation="landscape"/>
  <headerFooter>
    <oddFooter>&amp;C_x000D_&amp;1#&amp;"Calibri"&amp;11&amp;K000000 Britam Public</oddFooter>
  </headerFooter>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9">
    <tabColor rgb="FFCC9900"/>
    <pageSetUpPr fitToPage="1"/>
  </sheetPr>
  <dimension ref="B2:L45"/>
  <sheetViews>
    <sheetView showGridLines="0" topLeftCell="A37" zoomScale="66" zoomScaleNormal="66" workbookViewId="0"/>
  </sheetViews>
  <sheetFormatPr defaultRowHeight="14.5" x14ac:dyDescent="0.35"/>
  <cols>
    <col min="1" max="1" width="11.453125" customWidth="1"/>
    <col min="2" max="2" width="30.1796875" customWidth="1"/>
    <col min="3" max="3" width="17.453125" customWidth="1"/>
    <col min="4" max="4" width="20.1796875" customWidth="1"/>
    <col min="5" max="8" width="17.453125" customWidth="1"/>
    <col min="9" max="9" width="18.453125" customWidth="1"/>
    <col min="10" max="11" width="17.453125" customWidth="1"/>
    <col min="12" max="12" width="19.54296875" customWidth="1"/>
  </cols>
  <sheetData>
    <row r="2" spans="2:12" x14ac:dyDescent="0.35">
      <c r="B2" s="812" t="s">
        <v>377</v>
      </c>
      <c r="C2" s="813"/>
      <c r="D2" s="813"/>
      <c r="E2" s="813"/>
      <c r="F2" s="813"/>
      <c r="G2" s="813"/>
      <c r="H2" s="813"/>
      <c r="I2" s="813"/>
      <c r="J2" s="813"/>
      <c r="K2" s="813"/>
      <c r="L2" s="813"/>
    </row>
    <row r="3" spans="2:12" ht="23.25" customHeight="1" x14ac:dyDescent="0.35">
      <c r="B3" s="814" t="s">
        <v>336</v>
      </c>
      <c r="C3" s="723"/>
      <c r="D3" s="723"/>
      <c r="E3" s="723"/>
      <c r="F3" s="723"/>
      <c r="G3" s="723"/>
      <c r="H3" s="723"/>
      <c r="I3" s="723"/>
      <c r="J3" s="723"/>
      <c r="K3" s="723"/>
      <c r="L3" s="724"/>
    </row>
    <row r="4" spans="2:12" ht="47.25" customHeight="1" x14ac:dyDescent="0.35">
      <c r="B4" s="8" t="s">
        <v>1</v>
      </c>
      <c r="C4" s="311" t="s">
        <v>303</v>
      </c>
      <c r="D4" s="311" t="s">
        <v>304</v>
      </c>
      <c r="E4" s="311" t="s">
        <v>305</v>
      </c>
      <c r="F4" s="311" t="s">
        <v>306</v>
      </c>
      <c r="G4" s="311" t="s">
        <v>59</v>
      </c>
      <c r="H4" s="311" t="s">
        <v>307</v>
      </c>
      <c r="I4" s="311" t="s">
        <v>308</v>
      </c>
      <c r="J4" s="311" t="s">
        <v>40</v>
      </c>
      <c r="K4" s="311" t="s">
        <v>309</v>
      </c>
      <c r="L4" s="311" t="s">
        <v>310</v>
      </c>
    </row>
    <row r="5" spans="2:12" ht="20.5" customHeight="1" x14ac:dyDescent="0.35">
      <c r="B5" s="10" t="s">
        <v>337</v>
      </c>
      <c r="C5" s="53">
        <v>1125000</v>
      </c>
      <c r="D5" s="53">
        <v>500000</v>
      </c>
      <c r="E5" s="53">
        <v>400000</v>
      </c>
      <c r="F5" s="53">
        <v>313000</v>
      </c>
      <c r="G5" s="53">
        <v>500000</v>
      </c>
      <c r="H5" s="53">
        <v>403100</v>
      </c>
      <c r="I5" s="53">
        <v>742340</v>
      </c>
      <c r="J5" s="53">
        <v>450000</v>
      </c>
      <c r="K5" s="53">
        <v>2174870.523</v>
      </c>
      <c r="L5" s="53">
        <v>2946667.388980655</v>
      </c>
    </row>
    <row r="6" spans="2:12" ht="20.5" customHeight="1" x14ac:dyDescent="0.35">
      <c r="B6" s="10" t="s">
        <v>338</v>
      </c>
      <c r="C6" s="53">
        <v>1125000</v>
      </c>
      <c r="D6" s="53">
        <v>0</v>
      </c>
      <c r="E6" s="53">
        <v>0</v>
      </c>
      <c r="F6" s="53">
        <v>0</v>
      </c>
      <c r="G6" s="53">
        <v>0</v>
      </c>
      <c r="H6" s="53">
        <v>0</v>
      </c>
      <c r="I6" s="53">
        <v>0</v>
      </c>
      <c r="J6" s="53">
        <v>0</v>
      </c>
      <c r="K6" s="53">
        <v>1884956.8370000001</v>
      </c>
      <c r="L6" s="53">
        <v>1160475.7094793441</v>
      </c>
    </row>
    <row r="7" spans="2:12" ht="20.5" customHeight="1" x14ac:dyDescent="0.35">
      <c r="B7" s="10" t="s">
        <v>339</v>
      </c>
      <c r="C7" s="53">
        <v>0</v>
      </c>
      <c r="D7" s="53">
        <v>0</v>
      </c>
      <c r="E7" s="53">
        <v>-109.26</v>
      </c>
      <c r="F7" s="53">
        <v>0</v>
      </c>
      <c r="G7" s="53">
        <v>0</v>
      </c>
      <c r="H7" s="53">
        <v>0</v>
      </c>
      <c r="I7" s="53">
        <v>384946.36200000002</v>
      </c>
      <c r="J7" s="53">
        <v>19341.205000000002</v>
      </c>
      <c r="K7" s="53">
        <v>0</v>
      </c>
      <c r="L7" s="53">
        <v>0</v>
      </c>
    </row>
    <row r="8" spans="2:12" ht="20.5" customHeight="1" x14ac:dyDescent="0.35">
      <c r="B8" s="10" t="s">
        <v>340</v>
      </c>
      <c r="C8" s="53">
        <v>13560612</v>
      </c>
      <c r="D8" s="53">
        <v>2605428.41</v>
      </c>
      <c r="E8" s="53">
        <v>1631184.88853527</v>
      </c>
      <c r="F8" s="53">
        <v>127755.8269259487</v>
      </c>
      <c r="G8" s="53">
        <v>0</v>
      </c>
      <c r="H8" s="53">
        <v>230686.03</v>
      </c>
      <c r="I8" s="53">
        <v>1778507.33129866</v>
      </c>
      <c r="J8" s="53">
        <v>-1762410</v>
      </c>
      <c r="K8" s="53">
        <v>0</v>
      </c>
      <c r="L8" s="53">
        <v>174353.14869093991</v>
      </c>
    </row>
    <row r="9" spans="2:12" ht="20.5" customHeight="1" x14ac:dyDescent="0.35">
      <c r="B9" s="10" t="s">
        <v>341</v>
      </c>
      <c r="C9" s="53">
        <v>840000</v>
      </c>
      <c r="D9" s="53">
        <v>0</v>
      </c>
      <c r="E9" s="53">
        <v>0</v>
      </c>
      <c r="F9" s="53">
        <v>0</v>
      </c>
      <c r="G9" s="53">
        <v>0</v>
      </c>
      <c r="H9" s="53">
        <v>0</v>
      </c>
      <c r="I9" s="53">
        <v>0</v>
      </c>
      <c r="J9" s="53">
        <v>500000</v>
      </c>
      <c r="K9" s="53">
        <v>0</v>
      </c>
      <c r="L9" s="53">
        <v>0</v>
      </c>
    </row>
    <row r="10" spans="2:12" ht="20.5" customHeight="1" x14ac:dyDescent="0.35">
      <c r="B10" s="10" t="s">
        <v>342</v>
      </c>
      <c r="C10" s="53">
        <v>3564129.296395835</v>
      </c>
      <c r="D10" s="53">
        <v>7777454.3402567711</v>
      </c>
      <c r="E10" s="53">
        <v>1794166.83602812</v>
      </c>
      <c r="F10" s="53">
        <v>16630.422750627458</v>
      </c>
      <c r="G10" s="53">
        <v>8569565.3625731915</v>
      </c>
      <c r="H10" s="53">
        <v>-32288.025000000642</v>
      </c>
      <c r="I10" s="53">
        <v>-304169.90000000002</v>
      </c>
      <c r="J10" s="53">
        <v>-10347.656999999999</v>
      </c>
      <c r="K10" s="53">
        <v>-2625987.3214500002</v>
      </c>
      <c r="L10" s="53">
        <v>-1345141.644176526</v>
      </c>
    </row>
    <row r="11" spans="2:12" ht="20.5" customHeight="1" x14ac:dyDescent="0.35">
      <c r="B11" s="10" t="s">
        <v>343</v>
      </c>
      <c r="C11" s="53">
        <v>0</v>
      </c>
      <c r="D11" s="53">
        <v>0</v>
      </c>
      <c r="E11" s="53">
        <v>0</v>
      </c>
      <c r="F11" s="53">
        <v>0</v>
      </c>
      <c r="G11" s="53">
        <v>0</v>
      </c>
      <c r="H11" s="53">
        <v>0</v>
      </c>
      <c r="I11" s="53">
        <v>0</v>
      </c>
      <c r="J11" s="53">
        <v>0</v>
      </c>
      <c r="K11" s="53">
        <v>0</v>
      </c>
      <c r="L11" s="53">
        <v>27533.633999999998</v>
      </c>
    </row>
    <row r="12" spans="2:12" ht="20.5" customHeight="1" thickBot="1" x14ac:dyDescent="0.4">
      <c r="B12" s="171" t="s">
        <v>344</v>
      </c>
      <c r="C12" s="172">
        <v>20214741.296395831</v>
      </c>
      <c r="D12" s="172">
        <v>10882882.750256769</v>
      </c>
      <c r="E12" s="172">
        <v>3825242.4645634</v>
      </c>
      <c r="F12" s="172">
        <v>457386.24967657612</v>
      </c>
      <c r="G12" s="172">
        <v>9069565.3625731934</v>
      </c>
      <c r="H12" s="172">
        <v>601498.00499999942</v>
      </c>
      <c r="I12" s="172">
        <v>2601623.7932986598</v>
      </c>
      <c r="J12" s="172">
        <v>-803416.45200000005</v>
      </c>
      <c r="K12" s="172">
        <v>1433840.0385499999</v>
      </c>
      <c r="L12" s="172">
        <v>2963888.236974414</v>
      </c>
    </row>
    <row r="13" spans="2:12" ht="20.5" customHeight="1" thickTop="1" x14ac:dyDescent="0.35">
      <c r="B13" s="103" t="s">
        <v>345</v>
      </c>
      <c r="C13" s="53">
        <v>0</v>
      </c>
      <c r="D13" s="53">
        <v>0</v>
      </c>
      <c r="E13" s="53">
        <v>0</v>
      </c>
      <c r="F13" s="53">
        <v>1430049.9010000001</v>
      </c>
      <c r="G13" s="53">
        <v>0</v>
      </c>
      <c r="H13" s="53">
        <v>0</v>
      </c>
      <c r="I13" s="53">
        <v>7087530.3250000002</v>
      </c>
      <c r="J13" s="53">
        <v>4809470</v>
      </c>
      <c r="K13" s="53">
        <v>847692</v>
      </c>
      <c r="L13" s="53">
        <v>44125.536687671833</v>
      </c>
    </row>
    <row r="14" spans="2:12" ht="20.5" customHeight="1" x14ac:dyDescent="0.35">
      <c r="B14" s="11" t="s">
        <v>346</v>
      </c>
      <c r="C14" s="53">
        <v>127271190.2349599</v>
      </c>
      <c r="D14" s="53">
        <v>111508965.4281837</v>
      </c>
      <c r="E14" s="53">
        <v>73130560.994843513</v>
      </c>
      <c r="F14" s="53">
        <v>2309107.5215727328</v>
      </c>
      <c r="G14" s="53">
        <v>2204007.5180000002</v>
      </c>
      <c r="H14" s="53">
        <v>676089.51899999997</v>
      </c>
      <c r="I14" s="53">
        <v>13418761.97870771</v>
      </c>
      <c r="J14" s="53">
        <v>13261813.153999999</v>
      </c>
      <c r="K14" s="53">
        <v>9294453.7329999991</v>
      </c>
      <c r="L14" s="53">
        <v>12288098.661913451</v>
      </c>
    </row>
    <row r="15" spans="2:12" ht="20.5" customHeight="1" x14ac:dyDescent="0.35">
      <c r="B15" s="11" t="s">
        <v>347</v>
      </c>
      <c r="C15" s="53">
        <v>0</v>
      </c>
      <c r="D15" s="53">
        <v>0</v>
      </c>
      <c r="E15" s="53">
        <v>23063.944955011299</v>
      </c>
      <c r="F15" s="53">
        <v>0</v>
      </c>
      <c r="G15" s="53">
        <v>0</v>
      </c>
      <c r="H15" s="53">
        <v>0</v>
      </c>
      <c r="I15" s="53">
        <v>0</v>
      </c>
      <c r="J15" s="53">
        <v>0</v>
      </c>
      <c r="K15" s="53">
        <v>0</v>
      </c>
      <c r="L15" s="53">
        <v>0</v>
      </c>
    </row>
    <row r="16" spans="2:12" ht="20.5" customHeight="1" x14ac:dyDescent="0.35">
      <c r="B16" s="11" t="s">
        <v>348</v>
      </c>
      <c r="C16" s="53">
        <v>3538230</v>
      </c>
      <c r="D16" s="53">
        <v>1180113</v>
      </c>
      <c r="E16" s="53">
        <v>699080.54399999999</v>
      </c>
      <c r="F16" s="53">
        <v>54752.495999999999</v>
      </c>
      <c r="G16" s="53">
        <v>3327304.3670000001</v>
      </c>
      <c r="H16" s="53">
        <v>94639.013999999996</v>
      </c>
      <c r="I16" s="53">
        <v>927189.96799999999</v>
      </c>
      <c r="J16" s="53">
        <v>0</v>
      </c>
      <c r="K16" s="53">
        <v>0</v>
      </c>
      <c r="L16" s="53">
        <v>0</v>
      </c>
    </row>
    <row r="17" spans="2:12" ht="20.5" customHeight="1" x14ac:dyDescent="0.35">
      <c r="B17" s="11" t="s">
        <v>349</v>
      </c>
      <c r="C17" s="53">
        <v>1322277.0483734279</v>
      </c>
      <c r="D17" s="53">
        <v>1838477.4136442009</v>
      </c>
      <c r="E17" s="53">
        <v>318495.76500000001</v>
      </c>
      <c r="F17" s="53">
        <v>0</v>
      </c>
      <c r="G17" s="53">
        <v>0</v>
      </c>
      <c r="H17" s="53">
        <v>258419.402</v>
      </c>
      <c r="I17" s="53">
        <v>681514.64300000004</v>
      </c>
      <c r="J17" s="53">
        <v>199078.43900000001</v>
      </c>
      <c r="K17" s="53">
        <v>398968.79559281003</v>
      </c>
      <c r="L17" s="53">
        <v>293153.70699999999</v>
      </c>
    </row>
    <row r="18" spans="2:12" ht="20.5" customHeight="1" x14ac:dyDescent="0.35">
      <c r="B18" s="11" t="s">
        <v>350</v>
      </c>
      <c r="C18" s="53">
        <v>500163.71666665649</v>
      </c>
      <c r="D18" s="53">
        <v>34284.341827585456</v>
      </c>
      <c r="E18" s="53">
        <v>107754.0339999752</v>
      </c>
      <c r="F18" s="53">
        <v>146644.29199999999</v>
      </c>
      <c r="G18" s="53">
        <v>13281.312</v>
      </c>
      <c r="H18" s="53">
        <v>112098.14200000001</v>
      </c>
      <c r="I18" s="53">
        <v>279264.06543999858</v>
      </c>
      <c r="J18" s="53">
        <v>168268.065</v>
      </c>
      <c r="K18" s="53">
        <v>406406.70311000012</v>
      </c>
      <c r="L18" s="53">
        <v>234768.9739004515</v>
      </c>
    </row>
    <row r="19" spans="2:12" ht="20.5" customHeight="1" thickBot="1" x14ac:dyDescent="0.4">
      <c r="B19" s="168" t="s">
        <v>351</v>
      </c>
      <c r="C19" s="169">
        <v>152846602.29639581</v>
      </c>
      <c r="D19" s="169">
        <v>125444722.93391231</v>
      </c>
      <c r="E19" s="169">
        <v>78104197.747361898</v>
      </c>
      <c r="F19" s="169">
        <v>4397940.4602493094</v>
      </c>
      <c r="G19" s="169">
        <v>14614158.55957319</v>
      </c>
      <c r="H19" s="169">
        <v>1742744.081999999</v>
      </c>
      <c r="I19" s="169">
        <v>24995884.77344637</v>
      </c>
      <c r="J19" s="169">
        <v>17635213.206</v>
      </c>
      <c r="K19" s="169">
        <v>12381361.270252811</v>
      </c>
      <c r="L19" s="169">
        <v>15824035.116475981</v>
      </c>
    </row>
    <row r="20" spans="2:12" ht="20.5" customHeight="1" thickTop="1" x14ac:dyDescent="0.35">
      <c r="B20" s="11" t="s">
        <v>352</v>
      </c>
      <c r="C20" s="53">
        <v>3010.335</v>
      </c>
      <c r="D20" s="53">
        <v>24122.605589999999</v>
      </c>
      <c r="E20" s="53">
        <v>3252.364</v>
      </c>
      <c r="F20" s="53">
        <v>8689.8410000000003</v>
      </c>
      <c r="G20" s="53">
        <v>26797.132000000001</v>
      </c>
      <c r="H20" s="53">
        <v>22054.985000000001</v>
      </c>
      <c r="I20" s="53">
        <v>129783.387</v>
      </c>
      <c r="J20" s="53">
        <v>32629.261999999999</v>
      </c>
      <c r="K20" s="53">
        <v>0</v>
      </c>
      <c r="L20" s="53">
        <v>0</v>
      </c>
    </row>
    <row r="21" spans="2:12" ht="20.5" customHeight="1" x14ac:dyDescent="0.35">
      <c r="B21" s="11" t="s">
        <v>353</v>
      </c>
      <c r="C21" s="53">
        <v>0</v>
      </c>
      <c r="D21" s="53">
        <v>0</v>
      </c>
      <c r="E21" s="53">
        <v>892779.73100000003</v>
      </c>
      <c r="F21" s="53">
        <v>0</v>
      </c>
      <c r="G21" s="53">
        <v>0</v>
      </c>
      <c r="H21" s="53">
        <v>0</v>
      </c>
      <c r="I21" s="53">
        <v>770786.86399999994</v>
      </c>
      <c r="J21" s="53">
        <v>262693.978</v>
      </c>
      <c r="K21" s="53">
        <v>0</v>
      </c>
      <c r="L21" s="53">
        <v>0</v>
      </c>
    </row>
    <row r="22" spans="2:12" ht="20.5" customHeight="1" x14ac:dyDescent="0.35">
      <c r="B22" s="11" t="s">
        <v>354</v>
      </c>
      <c r="C22" s="53">
        <v>9886000</v>
      </c>
      <c r="D22" s="53">
        <v>4286000</v>
      </c>
      <c r="E22" s="53">
        <v>2057156</v>
      </c>
      <c r="F22" s="53">
        <v>516000</v>
      </c>
      <c r="G22" s="53">
        <v>1829274.9669999999</v>
      </c>
      <c r="H22" s="53">
        <v>0</v>
      </c>
      <c r="I22" s="53">
        <v>445213.136</v>
      </c>
      <c r="J22" s="53">
        <v>7043805.8619999997</v>
      </c>
      <c r="K22" s="53">
        <v>2193000</v>
      </c>
      <c r="L22" s="53">
        <v>860000</v>
      </c>
    </row>
    <row r="23" spans="2:12" ht="20.5" customHeight="1" x14ac:dyDescent="0.35">
      <c r="B23" s="11" t="s">
        <v>355</v>
      </c>
      <c r="C23" s="53">
        <v>230041.08319999999</v>
      </c>
      <c r="D23" s="53">
        <v>68673.159</v>
      </c>
      <c r="E23" s="53">
        <v>21095.050999999999</v>
      </c>
      <c r="F23" s="53">
        <v>3937.7433900000019</v>
      </c>
      <c r="G23" s="53">
        <v>0</v>
      </c>
      <c r="H23" s="53">
        <v>51190.555999999997</v>
      </c>
      <c r="I23" s="53">
        <v>94975.149000000005</v>
      </c>
      <c r="J23" s="53">
        <v>30444.870999999999</v>
      </c>
      <c r="K23" s="53">
        <v>7604.3925499999687</v>
      </c>
      <c r="L23" s="53">
        <v>61842.691849999988</v>
      </c>
    </row>
    <row r="24" spans="2:12" ht="20.5" customHeight="1" x14ac:dyDescent="0.35">
      <c r="B24" s="11" t="s">
        <v>356</v>
      </c>
      <c r="C24" s="53">
        <v>103699805.3496072</v>
      </c>
      <c r="D24" s="53">
        <v>104648747.8348708</v>
      </c>
      <c r="E24" s="53">
        <v>73418343.118000001</v>
      </c>
      <c r="F24" s="53">
        <v>3135556.4105400001</v>
      </c>
      <c r="G24" s="53">
        <v>7141914.7649999997</v>
      </c>
      <c r="H24" s="53">
        <v>53150.773000000001</v>
      </c>
      <c r="I24" s="53">
        <v>13260025.500296891</v>
      </c>
      <c r="J24" s="53">
        <v>4921408.0590000004</v>
      </c>
      <c r="K24" s="53">
        <v>7068083.5035200007</v>
      </c>
      <c r="L24" s="53">
        <v>8238200.3130000001</v>
      </c>
    </row>
    <row r="25" spans="2:12" ht="20.5" customHeight="1" x14ac:dyDescent="0.35">
      <c r="B25" s="11" t="s">
        <v>357</v>
      </c>
      <c r="C25" s="53">
        <v>1377647.2290000001</v>
      </c>
      <c r="D25" s="53">
        <v>0</v>
      </c>
      <c r="E25" s="53">
        <v>0</v>
      </c>
      <c r="F25" s="53">
        <v>110331.5867030769</v>
      </c>
      <c r="G25" s="53">
        <v>0</v>
      </c>
      <c r="H25" s="53">
        <v>0</v>
      </c>
      <c r="I25" s="53">
        <v>234307.66200000001</v>
      </c>
      <c r="J25" s="53">
        <v>68713.307000000001</v>
      </c>
      <c r="K25" s="53">
        <v>8875.2701699999998</v>
      </c>
      <c r="L25" s="53">
        <v>0</v>
      </c>
    </row>
    <row r="26" spans="2:12" ht="20.5" customHeight="1" x14ac:dyDescent="0.35">
      <c r="B26" s="11" t="s">
        <v>358</v>
      </c>
      <c r="C26" s="53">
        <v>747094.14899999998</v>
      </c>
      <c r="D26" s="53">
        <v>2606385.5869999998</v>
      </c>
      <c r="E26" s="53">
        <v>0</v>
      </c>
      <c r="F26" s="53">
        <v>0</v>
      </c>
      <c r="G26" s="53">
        <v>0</v>
      </c>
      <c r="H26" s="53">
        <v>0</v>
      </c>
      <c r="I26" s="53">
        <v>0</v>
      </c>
      <c r="J26" s="53">
        <v>0</v>
      </c>
      <c r="K26" s="53">
        <v>0</v>
      </c>
      <c r="L26" s="53">
        <v>1890643</v>
      </c>
    </row>
    <row r="27" spans="2:12" ht="20.5" customHeight="1" x14ac:dyDescent="0.35">
      <c r="B27" s="11" t="s">
        <v>359</v>
      </c>
      <c r="C27" s="53">
        <v>232259.47528000001</v>
      </c>
      <c r="D27" s="53">
        <v>8077.66282354327</v>
      </c>
      <c r="E27" s="53">
        <v>0</v>
      </c>
      <c r="F27" s="53">
        <v>127862.9977142857</v>
      </c>
      <c r="G27" s="53">
        <v>0</v>
      </c>
      <c r="H27" s="53">
        <v>0</v>
      </c>
      <c r="I27" s="53">
        <v>0</v>
      </c>
      <c r="J27" s="53">
        <v>0</v>
      </c>
      <c r="K27" s="53">
        <v>0</v>
      </c>
      <c r="L27" s="53">
        <v>50376.646999999997</v>
      </c>
    </row>
    <row r="28" spans="2:12" ht="20.5" customHeight="1" x14ac:dyDescent="0.35">
      <c r="B28" s="11" t="s">
        <v>360</v>
      </c>
      <c r="C28" s="53">
        <v>0</v>
      </c>
      <c r="D28" s="53">
        <v>0</v>
      </c>
      <c r="E28" s="53">
        <v>0</v>
      </c>
      <c r="F28" s="53">
        <v>56657.760686813192</v>
      </c>
      <c r="G28" s="53">
        <v>0</v>
      </c>
      <c r="H28" s="53">
        <v>0</v>
      </c>
      <c r="I28" s="53">
        <v>0</v>
      </c>
      <c r="J28" s="53">
        <v>0</v>
      </c>
      <c r="K28" s="53">
        <v>0</v>
      </c>
      <c r="L28" s="53">
        <v>0</v>
      </c>
    </row>
    <row r="29" spans="2:12" ht="20.5" customHeight="1" x14ac:dyDescent="0.35">
      <c r="B29" s="11" t="s">
        <v>361</v>
      </c>
      <c r="C29" s="53">
        <v>0</v>
      </c>
      <c r="D29" s="53">
        <v>0</v>
      </c>
      <c r="E29" s="53">
        <v>0</v>
      </c>
      <c r="F29" s="53">
        <v>0</v>
      </c>
      <c r="G29" s="53">
        <v>0</v>
      </c>
      <c r="H29" s="53">
        <v>0</v>
      </c>
      <c r="I29" s="53">
        <v>0</v>
      </c>
      <c r="J29" s="53">
        <v>0</v>
      </c>
      <c r="K29" s="53">
        <v>0</v>
      </c>
      <c r="L29" s="53">
        <v>0</v>
      </c>
    </row>
    <row r="30" spans="2:12" ht="20.5" customHeight="1" x14ac:dyDescent="0.35">
      <c r="B30" s="11" t="s">
        <v>362</v>
      </c>
      <c r="C30" s="53">
        <v>6047151.0862999996</v>
      </c>
      <c r="D30" s="53">
        <v>3429566.7603345769</v>
      </c>
      <c r="E30" s="53">
        <v>330249.05200000003</v>
      </c>
      <c r="F30" s="53">
        <v>0</v>
      </c>
      <c r="G30" s="53">
        <v>148984</v>
      </c>
      <c r="H30" s="53">
        <v>0</v>
      </c>
      <c r="I30" s="53">
        <v>1229134.993</v>
      </c>
      <c r="J30" s="53">
        <v>100253.75</v>
      </c>
      <c r="K30" s="53">
        <v>320941.02429999987</v>
      </c>
      <c r="L30" s="53">
        <v>187651.24799999999</v>
      </c>
    </row>
    <row r="31" spans="2:12" ht="20.5" customHeight="1" x14ac:dyDescent="0.35">
      <c r="B31" s="11" t="s">
        <v>363</v>
      </c>
      <c r="C31" s="53">
        <v>17472</v>
      </c>
      <c r="D31" s="53">
        <v>5133019.754507957</v>
      </c>
      <c r="E31" s="53">
        <v>359.40600000000001</v>
      </c>
      <c r="F31" s="53">
        <v>92686.399999999994</v>
      </c>
      <c r="G31" s="53">
        <v>0</v>
      </c>
      <c r="H31" s="53">
        <v>0</v>
      </c>
      <c r="I31" s="53">
        <v>219216.886</v>
      </c>
      <c r="J31" s="53">
        <v>2041918.6510000001</v>
      </c>
      <c r="K31" s="53">
        <v>335345.30966999987</v>
      </c>
      <c r="L31" s="53">
        <v>14068.023510000001</v>
      </c>
    </row>
    <row r="32" spans="2:12" ht="20.5" customHeight="1" x14ac:dyDescent="0.35">
      <c r="B32" s="11" t="s">
        <v>364</v>
      </c>
      <c r="C32" s="53">
        <v>1025.528</v>
      </c>
      <c r="D32" s="53">
        <v>0</v>
      </c>
      <c r="E32" s="53">
        <v>0</v>
      </c>
      <c r="F32" s="53">
        <v>0</v>
      </c>
      <c r="G32" s="53">
        <v>0</v>
      </c>
      <c r="H32" s="53">
        <v>0</v>
      </c>
      <c r="I32" s="53">
        <v>0</v>
      </c>
      <c r="J32" s="53">
        <v>0</v>
      </c>
      <c r="K32" s="53">
        <v>0</v>
      </c>
      <c r="L32" s="53">
        <v>0</v>
      </c>
    </row>
    <row r="33" spans="2:12" ht="20.5" customHeight="1" x14ac:dyDescent="0.35">
      <c r="B33" s="11" t="s">
        <v>365</v>
      </c>
      <c r="C33" s="53">
        <v>0</v>
      </c>
      <c r="D33" s="53">
        <v>1310599.179</v>
      </c>
      <c r="E33" s="53">
        <v>0</v>
      </c>
      <c r="F33" s="53">
        <v>0</v>
      </c>
      <c r="G33" s="53">
        <v>0</v>
      </c>
      <c r="H33" s="53">
        <v>0</v>
      </c>
      <c r="I33" s="53">
        <v>0</v>
      </c>
      <c r="J33" s="53">
        <v>0</v>
      </c>
      <c r="K33" s="53">
        <v>0</v>
      </c>
      <c r="L33" s="53">
        <v>0</v>
      </c>
    </row>
    <row r="34" spans="2:12" ht="20.5" customHeight="1" x14ac:dyDescent="0.35">
      <c r="B34" s="11" t="s">
        <v>366</v>
      </c>
      <c r="C34" s="53">
        <v>1083110.8611900001</v>
      </c>
      <c r="D34" s="53">
        <v>31629.807692307691</v>
      </c>
      <c r="E34" s="53">
        <v>82402.293900000004</v>
      </c>
      <c r="F34" s="53">
        <v>60190.569409999996</v>
      </c>
      <c r="G34" s="53">
        <v>0</v>
      </c>
      <c r="H34" s="53">
        <v>0</v>
      </c>
      <c r="I34" s="53">
        <v>37580.417000000001</v>
      </c>
      <c r="J34" s="53">
        <v>110744.12</v>
      </c>
      <c r="K34" s="53">
        <v>0</v>
      </c>
      <c r="L34" s="53">
        <v>40422.543180000001</v>
      </c>
    </row>
    <row r="35" spans="2:12" ht="20.5" customHeight="1" x14ac:dyDescent="0.35">
      <c r="B35" s="11" t="s">
        <v>367</v>
      </c>
      <c r="C35" s="53">
        <v>636818.20547000004</v>
      </c>
      <c r="D35" s="53">
        <v>0</v>
      </c>
      <c r="E35" s="53">
        <v>0</v>
      </c>
      <c r="F35" s="53">
        <v>0</v>
      </c>
      <c r="G35" s="53">
        <v>0</v>
      </c>
      <c r="H35" s="53">
        <v>0</v>
      </c>
      <c r="I35" s="53">
        <v>408589.62199999997</v>
      </c>
      <c r="J35" s="53">
        <v>116530.02499999999</v>
      </c>
      <c r="K35" s="53">
        <v>0</v>
      </c>
      <c r="L35" s="53">
        <v>17752.771000000001</v>
      </c>
    </row>
    <row r="36" spans="2:12" ht="20.5" customHeight="1" x14ac:dyDescent="0.35">
      <c r="B36" s="11" t="s">
        <v>368</v>
      </c>
      <c r="C36" s="53">
        <v>26810863.055</v>
      </c>
      <c r="D36" s="53">
        <v>2215331.7213833071</v>
      </c>
      <c r="E36" s="53">
        <v>909090.87800000003</v>
      </c>
      <c r="F36" s="53">
        <v>186993.45748000001</v>
      </c>
      <c r="G36" s="53">
        <v>5318840.8389999997</v>
      </c>
      <c r="H36" s="53">
        <v>33702.038999999997</v>
      </c>
      <c r="I36" s="53">
        <v>6710822.1840000004</v>
      </c>
      <c r="J36" s="53">
        <v>104102.246</v>
      </c>
      <c r="K36" s="53">
        <v>1485769.556632607</v>
      </c>
      <c r="L36" s="53">
        <v>2942310.3119999999</v>
      </c>
    </row>
    <row r="37" spans="2:12" ht="20.5" customHeight="1" x14ac:dyDescent="0.35">
      <c r="B37" s="11" t="s">
        <v>369</v>
      </c>
      <c r="C37" s="53">
        <v>544000.77705999999</v>
      </c>
      <c r="D37" s="53">
        <v>379025.09140999982</v>
      </c>
      <c r="E37" s="53">
        <v>212496.05900000001</v>
      </c>
      <c r="F37" s="53">
        <v>28092.328539999999</v>
      </c>
      <c r="G37" s="53">
        <v>4.1070000000000002</v>
      </c>
      <c r="H37" s="53">
        <v>120790.103</v>
      </c>
      <c r="I37" s="53">
        <v>685867.147</v>
      </c>
      <c r="J37" s="53">
        <v>688735.30099999998</v>
      </c>
      <c r="K37" s="53">
        <v>420906.25911999989</v>
      </c>
      <c r="L37" s="53">
        <v>480018.00198</v>
      </c>
    </row>
    <row r="38" spans="2:12" ht="20.5" customHeight="1" x14ac:dyDescent="0.35">
      <c r="B38" s="11" t="s">
        <v>370</v>
      </c>
      <c r="C38" s="53">
        <v>0</v>
      </c>
      <c r="D38" s="53">
        <v>0</v>
      </c>
      <c r="E38" s="53">
        <v>0</v>
      </c>
      <c r="F38" s="53">
        <v>0</v>
      </c>
      <c r="G38" s="53">
        <v>0</v>
      </c>
      <c r="H38" s="53">
        <v>3538.5659999999998</v>
      </c>
      <c r="I38" s="53">
        <v>0</v>
      </c>
      <c r="J38" s="53">
        <v>0</v>
      </c>
      <c r="K38" s="53">
        <v>0</v>
      </c>
      <c r="L38" s="53">
        <v>0</v>
      </c>
    </row>
    <row r="39" spans="2:12" ht="20.5" customHeight="1" x14ac:dyDescent="0.35">
      <c r="B39" s="11" t="s">
        <v>371</v>
      </c>
      <c r="C39" s="53">
        <v>125492.0003235128</v>
      </c>
      <c r="D39" s="53">
        <v>606880</v>
      </c>
      <c r="E39" s="53">
        <v>90167.316618744197</v>
      </c>
      <c r="F39" s="53">
        <v>52080.033000000003</v>
      </c>
      <c r="G39" s="53">
        <v>148342.75</v>
      </c>
      <c r="H39" s="53">
        <v>736514.33700000006</v>
      </c>
      <c r="I39" s="53">
        <v>382805</v>
      </c>
      <c r="J39" s="53">
        <v>141115.72</v>
      </c>
      <c r="K39" s="53">
        <v>143377.033</v>
      </c>
      <c r="L39" s="53">
        <v>443758.41806925402</v>
      </c>
    </row>
    <row r="40" spans="2:12" ht="20.5" customHeight="1" x14ac:dyDescent="0.35">
      <c r="B40" s="11" t="s">
        <v>372</v>
      </c>
      <c r="C40" s="53">
        <v>66271.58285000005</v>
      </c>
      <c r="D40" s="53">
        <v>371286.07538373099</v>
      </c>
      <c r="E40" s="53">
        <v>72656.19</v>
      </c>
      <c r="F40" s="53">
        <v>0</v>
      </c>
      <c r="G40" s="53">
        <v>0</v>
      </c>
      <c r="H40" s="53">
        <v>611741.01100000006</v>
      </c>
      <c r="I40" s="53">
        <v>322958.84970999998</v>
      </c>
      <c r="J40" s="53">
        <v>1100922.9890000001</v>
      </c>
      <c r="K40" s="53">
        <v>225806.07274</v>
      </c>
      <c r="L40" s="53">
        <v>62282.576999999997</v>
      </c>
    </row>
    <row r="41" spans="2:12" ht="20.5" customHeight="1" x14ac:dyDescent="0.35">
      <c r="B41" s="11" t="s">
        <v>373</v>
      </c>
      <c r="C41" s="53">
        <v>1338539.5791150909</v>
      </c>
      <c r="D41" s="53">
        <v>325377.69532572571</v>
      </c>
      <c r="E41" s="53">
        <v>14150.287</v>
      </c>
      <c r="F41" s="53">
        <v>18861.331920000001</v>
      </c>
      <c r="G41" s="53">
        <v>0</v>
      </c>
      <c r="H41" s="53">
        <v>110061.71400000001</v>
      </c>
      <c r="I41" s="53">
        <v>63817.536</v>
      </c>
      <c r="J41" s="53">
        <v>871195.06499999994</v>
      </c>
      <c r="K41" s="53">
        <v>171652.84838000001</v>
      </c>
      <c r="L41" s="53">
        <v>534708.56988672866</v>
      </c>
    </row>
    <row r="42" spans="2:12" ht="20.5" customHeight="1" thickBot="1" x14ac:dyDescent="0.4">
      <c r="B42" s="168" t="s">
        <v>374</v>
      </c>
      <c r="C42" s="169">
        <v>152846602.29639581</v>
      </c>
      <c r="D42" s="169">
        <v>125444722.9343219</v>
      </c>
      <c r="E42" s="169">
        <v>78104197.746518731</v>
      </c>
      <c r="F42" s="169">
        <v>4397940.4603841761</v>
      </c>
      <c r="G42" s="169">
        <v>14614158.560000001</v>
      </c>
      <c r="H42" s="169">
        <v>1742744.084</v>
      </c>
      <c r="I42" s="169">
        <v>24995884.333006889</v>
      </c>
      <c r="J42" s="169">
        <v>17635213.206</v>
      </c>
      <c r="K42" s="169">
        <v>12381361.27008261</v>
      </c>
      <c r="L42" s="169">
        <v>15824035.116475981</v>
      </c>
    </row>
    <row r="43" spans="2:12" ht="15" customHeight="1" thickTop="1" x14ac:dyDescent="0.35">
      <c r="B43" s="811" t="s">
        <v>378</v>
      </c>
      <c r="C43" s="786"/>
      <c r="D43" s="786"/>
      <c r="E43" s="786"/>
      <c r="F43" s="786"/>
      <c r="G43" s="786"/>
      <c r="H43" s="786"/>
      <c r="I43" s="786"/>
      <c r="J43" s="808" t="s">
        <v>376</v>
      </c>
      <c r="K43" s="809"/>
      <c r="L43" s="809"/>
    </row>
    <row r="45" spans="2:12" x14ac:dyDescent="0.35">
      <c r="C45" s="104"/>
      <c r="D45" s="104"/>
      <c r="E45" s="104"/>
      <c r="F45" s="104"/>
      <c r="G45" s="104"/>
      <c r="H45" s="104"/>
      <c r="I45" s="104"/>
      <c r="J45" s="104"/>
      <c r="K45" s="104"/>
      <c r="L45" s="104"/>
    </row>
  </sheetData>
  <sheetProtection algorithmName="SHA-512" hashValue="E/G/rc7GZW2cCxpDciuIQhDoNgdtw2WAt0S3IVj5Bv0zGIeKMCi3ZEHvMJsIIexdnM/lEPpBRlyJaZmjz6epSQ==" saltValue="vQtprLDAkh1ELDhD1QyVZw==" spinCount="100000" sheet="1" objects="1" scenarios="1"/>
  <mergeCells count="4">
    <mergeCell ref="B2:L2"/>
    <mergeCell ref="J43:L43"/>
    <mergeCell ref="B43:I43"/>
    <mergeCell ref="B3:L3"/>
  </mergeCells>
  <pageMargins left="0.7" right="0.7" top="0.75" bottom="0.75" header="0.3" footer="0.3"/>
  <pageSetup scale="56" orientation="landscape"/>
  <headerFooter>
    <oddFooter>&amp;C_x000D_&amp;1#&amp;"Calibri"&amp;11&amp;K000000 Britam Public</oddFooter>
  </headerFooter>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0">
    <tabColor rgb="FFCC9900"/>
    <pageSetUpPr fitToPage="1"/>
  </sheetPr>
  <dimension ref="B2:O47"/>
  <sheetViews>
    <sheetView showGridLines="0" topLeftCell="A33" zoomScale="80" zoomScaleNormal="80" workbookViewId="0"/>
  </sheetViews>
  <sheetFormatPr defaultColWidth="9.1796875" defaultRowHeight="14" x14ac:dyDescent="0.3"/>
  <cols>
    <col min="1" max="1" width="9.1796875" style="81" customWidth="1"/>
    <col min="2" max="2" width="30.1796875" style="81" customWidth="1"/>
    <col min="3" max="9" width="16.453125" style="81" customWidth="1"/>
    <col min="10" max="10" width="16.453125" style="81" hidden="1" customWidth="1"/>
    <col min="11" max="11" width="26.08984375" style="81" hidden="1" customWidth="1"/>
    <col min="12" max="12" width="16.7265625" style="81" hidden="1" customWidth="1"/>
    <col min="13" max="13" width="14.453125" style="81" hidden="1" customWidth="1"/>
    <col min="14" max="14" width="13" style="81" hidden="1" customWidth="1"/>
    <col min="15" max="15" width="11.453125" style="81" bestFit="1" customWidth="1"/>
    <col min="16" max="37" width="9.1796875" style="81" customWidth="1"/>
    <col min="38" max="16384" width="9.1796875" style="81"/>
  </cols>
  <sheetData>
    <row r="2" spans="2:13" ht="15" customHeight="1" x14ac:dyDescent="0.35">
      <c r="B2" s="816" t="s">
        <v>377</v>
      </c>
      <c r="C2" s="817"/>
      <c r="D2" s="817"/>
      <c r="E2" s="817"/>
      <c r="F2" s="817"/>
      <c r="G2" s="817"/>
      <c r="H2" s="817"/>
      <c r="I2" s="817"/>
    </row>
    <row r="3" spans="2:13" ht="23.25" customHeight="1" x14ac:dyDescent="0.35">
      <c r="B3" s="815" t="s">
        <v>336</v>
      </c>
      <c r="C3" s="723"/>
      <c r="D3" s="723"/>
      <c r="E3" s="723"/>
      <c r="F3" s="723"/>
      <c r="G3" s="723"/>
      <c r="H3" s="723"/>
      <c r="I3" s="724"/>
    </row>
    <row r="4" spans="2:13" ht="49.5" customHeight="1" x14ac:dyDescent="0.35">
      <c r="B4" s="8" t="s">
        <v>1</v>
      </c>
      <c r="C4" s="311" t="s">
        <v>311</v>
      </c>
      <c r="D4" s="9" t="s">
        <v>312</v>
      </c>
      <c r="E4" s="9" t="s">
        <v>313</v>
      </c>
      <c r="F4" s="9" t="s">
        <v>314</v>
      </c>
      <c r="G4" s="9" t="s">
        <v>315</v>
      </c>
      <c r="H4" s="9" t="s">
        <v>316</v>
      </c>
      <c r="I4" s="16" t="s">
        <v>55</v>
      </c>
      <c r="J4" s="647"/>
      <c r="K4" s="647"/>
      <c r="L4" s="322" t="s">
        <v>379</v>
      </c>
      <c r="M4" s="322" t="s">
        <v>380</v>
      </c>
    </row>
    <row r="5" spans="2:13" ht="20.5" customHeight="1" x14ac:dyDescent="0.3">
      <c r="B5" s="10" t="s">
        <v>337</v>
      </c>
      <c r="C5" s="53">
        <v>400000</v>
      </c>
      <c r="D5" s="53">
        <v>420048.8</v>
      </c>
      <c r="E5" s="53">
        <v>843138</v>
      </c>
      <c r="F5" s="53">
        <v>400000</v>
      </c>
      <c r="G5" s="53">
        <v>500000</v>
      </c>
      <c r="H5" s="53">
        <v>0</v>
      </c>
      <c r="I5" s="53">
        <v>18411984.479980659</v>
      </c>
      <c r="J5" s="649"/>
      <c r="K5" s="652" t="str">
        <f t="shared" ref="K5:K42" si="0">B5</f>
        <v>Share Capital</v>
      </c>
      <c r="L5" s="105">
        <f t="shared" ref="L5:L42" si="1">I5-M5</f>
        <v>16911984.479980659</v>
      </c>
      <c r="M5" s="105">
        <f>'APPENDIX 4 I'!I5+'APPENDIX 4 I'!K5+'APPENDIX 4 II'!G5</f>
        <v>1500000</v>
      </c>
    </row>
    <row r="6" spans="2:13" ht="20.5" customHeight="1" x14ac:dyDescent="0.3">
      <c r="B6" s="10" t="s">
        <v>338</v>
      </c>
      <c r="C6" s="53">
        <v>0</v>
      </c>
      <c r="D6" s="53">
        <v>3774320.0120000001</v>
      </c>
      <c r="E6" s="53">
        <v>30260</v>
      </c>
      <c r="F6" s="53">
        <v>0</v>
      </c>
      <c r="G6" s="53">
        <v>0</v>
      </c>
      <c r="H6" s="53">
        <v>0</v>
      </c>
      <c r="I6" s="53">
        <v>8646080.2064793445</v>
      </c>
      <c r="J6" s="649"/>
      <c r="K6" s="652" t="str">
        <f t="shared" si="0"/>
        <v xml:space="preserve">Share Premium_x000D_
</v>
      </c>
      <c r="L6" s="105">
        <f t="shared" si="1"/>
        <v>8646080.2064793445</v>
      </c>
      <c r="M6" s="105">
        <f>'APPENDIX 4 I'!I6+'APPENDIX 4 I'!K6+'APPENDIX 4 II'!G6</f>
        <v>0</v>
      </c>
    </row>
    <row r="7" spans="2:13" ht="20.5" customHeight="1" x14ac:dyDescent="0.3">
      <c r="B7" s="10" t="s">
        <v>339</v>
      </c>
      <c r="C7" s="53">
        <v>0</v>
      </c>
      <c r="D7" s="53">
        <v>0</v>
      </c>
      <c r="E7" s="53">
        <v>0</v>
      </c>
      <c r="F7" s="53">
        <v>0</v>
      </c>
      <c r="G7" s="53">
        <v>0</v>
      </c>
      <c r="H7" s="53">
        <v>0</v>
      </c>
      <c r="I7" s="53">
        <v>-429188.98681999999</v>
      </c>
      <c r="J7" s="649"/>
      <c r="K7" s="652" t="str">
        <f t="shared" si="0"/>
        <v>Revaluation Reserves</v>
      </c>
      <c r="L7" s="105">
        <f t="shared" si="1"/>
        <v>-429140.97382000001</v>
      </c>
      <c r="M7" s="105">
        <f>'APPENDIX 4 I'!I7+'APPENDIX 4 I'!K7+'APPENDIX 4 II'!G7</f>
        <v>-48.012999999999998</v>
      </c>
    </row>
    <row r="8" spans="2:13" ht="20.5" customHeight="1" x14ac:dyDescent="0.3">
      <c r="B8" s="10" t="s">
        <v>340</v>
      </c>
      <c r="C8" s="53">
        <v>155529.91099999999</v>
      </c>
      <c r="D8" s="53">
        <v>0</v>
      </c>
      <c r="E8" s="53">
        <v>2380137.406</v>
      </c>
      <c r="F8" s="53">
        <v>0</v>
      </c>
      <c r="G8" s="53">
        <v>6000</v>
      </c>
      <c r="H8" s="53">
        <v>0</v>
      </c>
      <c r="I8" s="53">
        <v>22961717.141892482</v>
      </c>
      <c r="J8" s="649"/>
      <c r="K8" s="652" t="str">
        <f t="shared" si="0"/>
        <v>Statutory Reserves</v>
      </c>
      <c r="L8" s="105">
        <f t="shared" si="1"/>
        <v>22940660.408892483</v>
      </c>
      <c r="M8" s="105">
        <f>'APPENDIX 4 I'!I8+'APPENDIX 4 I'!K8+'APPENDIX 4 II'!G8</f>
        <v>21056.733</v>
      </c>
    </row>
    <row r="9" spans="2:13" ht="20.5" customHeight="1" x14ac:dyDescent="0.3">
      <c r="B9" s="10" t="s">
        <v>341</v>
      </c>
      <c r="C9" s="53">
        <v>0</v>
      </c>
      <c r="D9" s="53">
        <v>0</v>
      </c>
      <c r="E9" s="53">
        <v>0</v>
      </c>
      <c r="F9" s="53">
        <v>0</v>
      </c>
      <c r="G9" s="53">
        <v>0</v>
      </c>
      <c r="H9" s="53">
        <v>0</v>
      </c>
      <c r="I9" s="53">
        <v>1737395.54281</v>
      </c>
      <c r="J9" s="649"/>
      <c r="K9" s="652" t="str">
        <f t="shared" si="0"/>
        <v>Other Equity</v>
      </c>
      <c r="L9" s="105">
        <f t="shared" si="1"/>
        <v>1737395.54281</v>
      </c>
      <c r="M9" s="105">
        <f>'APPENDIX 4 I'!I9+'APPENDIX 4 I'!K9+'APPENDIX 4 II'!G9</f>
        <v>0</v>
      </c>
    </row>
    <row r="10" spans="2:13" ht="20.5" customHeight="1" x14ac:dyDescent="0.3">
      <c r="B10" s="10" t="s">
        <v>342</v>
      </c>
      <c r="C10" s="53">
        <v>224577.45820156409</v>
      </c>
      <c r="D10" s="53">
        <v>-2761629.3846722129</v>
      </c>
      <c r="E10" s="53">
        <v>536164.79222789686</v>
      </c>
      <c r="F10" s="53">
        <v>128253.533</v>
      </c>
      <c r="G10" s="53">
        <v>-152522.73499999999</v>
      </c>
      <c r="H10" s="53">
        <v>0</v>
      </c>
      <c r="I10" s="53">
        <v>17238342.535117719</v>
      </c>
      <c r="J10" s="649"/>
      <c r="K10" s="652" t="str">
        <f t="shared" si="0"/>
        <v>Retained Earnings</v>
      </c>
      <c r="L10" s="105">
        <f t="shared" si="1"/>
        <v>7588708.4710490387</v>
      </c>
      <c r="M10" s="105">
        <f>'APPENDIX 4 I'!I10+'APPENDIX 4 I'!K10+'APPENDIX 4 II'!G10</f>
        <v>9649634.0640686806</v>
      </c>
    </row>
    <row r="11" spans="2:13" ht="20.5" customHeight="1" x14ac:dyDescent="0.3">
      <c r="B11" s="10" t="s">
        <v>343</v>
      </c>
      <c r="C11" s="53">
        <v>0</v>
      </c>
      <c r="D11" s="53">
        <v>0</v>
      </c>
      <c r="E11" s="53">
        <v>0</v>
      </c>
      <c r="F11" s="53">
        <v>0</v>
      </c>
      <c r="G11" s="53">
        <v>0</v>
      </c>
      <c r="H11" s="53">
        <v>0</v>
      </c>
      <c r="I11" s="53">
        <v>11510547.55535</v>
      </c>
      <c r="J11" s="649"/>
      <c r="K11" s="652" t="str">
        <f t="shared" si="0"/>
        <v>Other Reserves</v>
      </c>
      <c r="L11" s="105">
        <f t="shared" si="1"/>
        <v>11510547.55535</v>
      </c>
      <c r="M11" s="105">
        <f>'APPENDIX 4 I'!I11+'APPENDIX 4 I'!K11+'APPENDIX 4 II'!G11</f>
        <v>0</v>
      </c>
    </row>
    <row r="12" spans="2:13" ht="20.5" customHeight="1" thickBot="1" x14ac:dyDescent="0.35">
      <c r="B12" s="171" t="s">
        <v>344</v>
      </c>
      <c r="C12" s="172">
        <v>780107.36920156411</v>
      </c>
      <c r="D12" s="172">
        <v>1432739.427327787</v>
      </c>
      <c r="E12" s="172">
        <v>3789700.1982278968</v>
      </c>
      <c r="F12" s="172">
        <v>528253.53300000005</v>
      </c>
      <c r="G12" s="172">
        <v>353477.26500000001</v>
      </c>
      <c r="H12" s="172">
        <v>0</v>
      </c>
      <c r="I12" s="172">
        <v>80076878.474810213</v>
      </c>
      <c r="J12" s="650"/>
      <c r="K12" s="652" t="str">
        <f t="shared" si="0"/>
        <v xml:space="preserve">Total Equity_x000D_
</v>
      </c>
      <c r="L12" s="105">
        <f t="shared" si="1"/>
        <v>68906235.690741539</v>
      </c>
      <c r="M12" s="105">
        <f>'APPENDIX 4 I'!I12+'APPENDIX 4 I'!K12+'APPENDIX 4 II'!G12</f>
        <v>11170642.784068681</v>
      </c>
    </row>
    <row r="13" spans="2:13" ht="20.5" customHeight="1" thickTop="1" x14ac:dyDescent="0.3">
      <c r="B13" s="103" t="s">
        <v>345</v>
      </c>
      <c r="C13" s="53">
        <v>330767.239</v>
      </c>
      <c r="D13" s="53">
        <v>0</v>
      </c>
      <c r="E13" s="53">
        <v>0</v>
      </c>
      <c r="F13" s="53">
        <v>0</v>
      </c>
      <c r="G13" s="53">
        <v>4107827.1290000002</v>
      </c>
      <c r="H13" s="53">
        <v>0</v>
      </c>
      <c r="I13" s="53">
        <v>51585882.456904113</v>
      </c>
      <c r="J13" s="649"/>
      <c r="K13" s="652" t="str">
        <f t="shared" si="0"/>
        <v>Investment Contract Liabilites</v>
      </c>
      <c r="L13" s="105">
        <f t="shared" si="1"/>
        <v>51585882.456904113</v>
      </c>
      <c r="M13" s="105">
        <f>'APPENDIX 4 I'!I13+'APPENDIX 4 I'!K13+'APPENDIX 4 II'!G13</f>
        <v>0</v>
      </c>
    </row>
    <row r="14" spans="2:13" ht="20.5" customHeight="1" x14ac:dyDescent="0.3">
      <c r="B14" s="11" t="s">
        <v>346</v>
      </c>
      <c r="C14" s="53">
        <v>4812790.2783197695</v>
      </c>
      <c r="D14" s="53">
        <v>2513982.0436199098</v>
      </c>
      <c r="E14" s="53">
        <v>25154280.613214139</v>
      </c>
      <c r="F14" s="53">
        <v>43840.958454076877</v>
      </c>
      <c r="G14" s="53">
        <v>1364009.855</v>
      </c>
      <c r="H14" s="53">
        <v>0</v>
      </c>
      <c r="I14" s="53">
        <v>577501917.05701697</v>
      </c>
      <c r="J14" s="649"/>
      <c r="K14" s="652" t="str">
        <f t="shared" si="0"/>
        <v>Insurance Contract Liabilites</v>
      </c>
      <c r="L14" s="105">
        <f t="shared" si="1"/>
        <v>574513461.66201699</v>
      </c>
      <c r="M14" s="105">
        <f>'APPENDIX 4 I'!I14+'APPENDIX 4 I'!K14+'APPENDIX 4 II'!G14</f>
        <v>2988455.395</v>
      </c>
    </row>
    <row r="15" spans="2:13" ht="20.5" customHeight="1" x14ac:dyDescent="0.3">
      <c r="B15" s="11" t="s">
        <v>347</v>
      </c>
      <c r="C15" s="53">
        <v>0</v>
      </c>
      <c r="D15" s="53">
        <v>0</v>
      </c>
      <c r="E15" s="53">
        <v>0</v>
      </c>
      <c r="F15" s="53">
        <v>0</v>
      </c>
      <c r="G15" s="53">
        <v>0</v>
      </c>
      <c r="H15" s="53">
        <v>0</v>
      </c>
      <c r="I15" s="53">
        <v>161791.32048141109</v>
      </c>
      <c r="J15" s="649"/>
      <c r="K15" s="652" t="str">
        <f t="shared" si="0"/>
        <v>Reinsurance Contract Liabilites</v>
      </c>
      <c r="L15" s="105">
        <f t="shared" si="1"/>
        <v>92576.634481411093</v>
      </c>
      <c r="M15" s="105">
        <f>'APPENDIX 4 I'!I15+'APPENDIX 4 I'!K15+'APPENDIX 4 II'!G15</f>
        <v>69214.686000000002</v>
      </c>
    </row>
    <row r="16" spans="2:13" ht="20.5" customHeight="1" x14ac:dyDescent="0.3">
      <c r="B16" s="11" t="s">
        <v>348</v>
      </c>
      <c r="C16" s="53">
        <v>0</v>
      </c>
      <c r="D16" s="53">
        <v>0</v>
      </c>
      <c r="E16" s="53">
        <v>1020059.488</v>
      </c>
      <c r="F16" s="53">
        <v>0</v>
      </c>
      <c r="G16" s="53">
        <v>0</v>
      </c>
      <c r="H16" s="53">
        <v>0</v>
      </c>
      <c r="I16" s="53">
        <v>17633527.970581241</v>
      </c>
      <c r="J16" s="649"/>
      <c r="K16" s="652" t="str">
        <f t="shared" si="0"/>
        <v>Long-Term Liabilites</v>
      </c>
      <c r="L16" s="105">
        <f t="shared" si="1"/>
        <v>13883518.955561241</v>
      </c>
      <c r="M16" s="105">
        <f>'APPENDIX 4 I'!I16+'APPENDIX 4 I'!K16+'APPENDIX 4 II'!G16</f>
        <v>3750009.0150199998</v>
      </c>
    </row>
    <row r="17" spans="2:15" ht="20.5" customHeight="1" x14ac:dyDescent="0.3">
      <c r="B17" s="11" t="s">
        <v>349</v>
      </c>
      <c r="C17" s="53">
        <v>757497.98800000001</v>
      </c>
      <c r="D17" s="53">
        <v>61657.570189999999</v>
      </c>
      <c r="E17" s="53">
        <v>663887.82499999995</v>
      </c>
      <c r="F17" s="53">
        <v>441775.37199999997</v>
      </c>
      <c r="G17" s="53">
        <v>1400.7180000000001</v>
      </c>
      <c r="H17" s="53">
        <v>0</v>
      </c>
      <c r="I17" s="53">
        <v>9574062.019954551</v>
      </c>
      <c r="J17" s="649"/>
      <c r="K17" s="652" t="str">
        <f t="shared" si="0"/>
        <v>Short-Term Liabilites</v>
      </c>
      <c r="L17" s="105">
        <f t="shared" si="1"/>
        <v>9574062.019954551</v>
      </c>
      <c r="M17" s="105">
        <f>'APPENDIX 4 I'!I17+'APPENDIX 4 I'!K17+'APPENDIX 4 II'!G17</f>
        <v>0</v>
      </c>
    </row>
    <row r="18" spans="2:15" ht="20.5" customHeight="1" x14ac:dyDescent="0.3">
      <c r="B18" s="11" t="s">
        <v>350</v>
      </c>
      <c r="C18" s="53">
        <v>197670.26</v>
      </c>
      <c r="D18" s="53">
        <v>224193.4947154923</v>
      </c>
      <c r="E18" s="53">
        <v>32581.543000000001</v>
      </c>
      <c r="F18" s="53">
        <v>4104.4809999999998</v>
      </c>
      <c r="G18" s="53">
        <v>0</v>
      </c>
      <c r="H18" s="53">
        <v>0</v>
      </c>
      <c r="I18" s="53">
        <v>8109212.31477011</v>
      </c>
      <c r="J18" s="649"/>
      <c r="K18" s="652" t="str">
        <f t="shared" si="0"/>
        <v>Other Liabilites</v>
      </c>
      <c r="L18" s="105">
        <f t="shared" si="1"/>
        <v>8037080.2577701099</v>
      </c>
      <c r="M18" s="105">
        <f>'APPENDIX 4 I'!I18+'APPENDIX 4 I'!K18+'APPENDIX 4 II'!G18</f>
        <v>72132.057000000001</v>
      </c>
    </row>
    <row r="19" spans="2:15" ht="20.5" customHeight="1" thickBot="1" x14ac:dyDescent="0.35">
      <c r="B19" s="168" t="s">
        <v>351</v>
      </c>
      <c r="C19" s="169">
        <v>6878833.1345213344</v>
      </c>
      <c r="D19" s="169">
        <v>4232572.5358531894</v>
      </c>
      <c r="E19" s="169">
        <v>30660509.667442039</v>
      </c>
      <c r="F19" s="169">
        <v>1017974.344454077</v>
      </c>
      <c r="G19" s="169">
        <v>5826714.9670000002</v>
      </c>
      <c r="H19" s="169">
        <v>0</v>
      </c>
      <c r="I19" s="169">
        <v>744643271.61451876</v>
      </c>
      <c r="J19" s="651"/>
      <c r="K19" s="652" t="str">
        <f t="shared" si="0"/>
        <v>Total Equity And Liabilities</v>
      </c>
      <c r="L19" s="105">
        <f t="shared" si="1"/>
        <v>726592817.67743003</v>
      </c>
      <c r="M19" s="105">
        <f>'APPENDIX 4 I'!I19+'APPENDIX 4 I'!K19+'APPENDIX 4 II'!G19</f>
        <v>18050453.93708868</v>
      </c>
      <c r="O19" s="104"/>
    </row>
    <row r="20" spans="2:15" ht="20.5" customHeight="1" thickTop="1" x14ac:dyDescent="0.3">
      <c r="B20" s="11" t="s">
        <v>352</v>
      </c>
      <c r="C20" s="53">
        <v>12013.388000000001</v>
      </c>
      <c r="D20" s="53">
        <v>13056.500000000009</v>
      </c>
      <c r="E20" s="53">
        <v>8540.8960000000006</v>
      </c>
      <c r="F20" s="53">
        <v>6861.6289999999999</v>
      </c>
      <c r="G20" s="53">
        <v>0</v>
      </c>
      <c r="H20" s="53">
        <v>0</v>
      </c>
      <c r="I20" s="53">
        <v>799567.49258937489</v>
      </c>
      <c r="J20" s="649"/>
      <c r="K20" s="652" t="str">
        <f t="shared" si="0"/>
        <v>Intangible Assets</v>
      </c>
      <c r="L20" s="105">
        <f t="shared" si="1"/>
        <v>772770.3605893749</v>
      </c>
      <c r="M20" s="105">
        <f>'APPENDIX 4 I'!I20+'APPENDIX 4 I'!K20+'APPENDIX 4 II'!G20</f>
        <v>26797.132000000001</v>
      </c>
    </row>
    <row r="21" spans="2:15" ht="20.5" customHeight="1" x14ac:dyDescent="0.3">
      <c r="B21" s="11" t="s">
        <v>353</v>
      </c>
      <c r="C21" s="53">
        <v>0</v>
      </c>
      <c r="D21" s="53">
        <v>0</v>
      </c>
      <c r="E21" s="53">
        <v>0</v>
      </c>
      <c r="F21" s="53">
        <v>0</v>
      </c>
      <c r="G21" s="53">
        <v>186000</v>
      </c>
      <c r="H21" s="53">
        <v>0</v>
      </c>
      <c r="I21" s="53">
        <v>2289007.338</v>
      </c>
      <c r="J21" s="649"/>
      <c r="K21" s="652" t="str">
        <f t="shared" si="0"/>
        <v>Land and Buildings</v>
      </c>
      <c r="L21" s="105">
        <f t="shared" si="1"/>
        <v>2289007.338</v>
      </c>
      <c r="M21" s="105">
        <f>'APPENDIX 4 I'!I21+'APPENDIX 4 I'!K21+'APPENDIX 4 II'!G21</f>
        <v>0</v>
      </c>
    </row>
    <row r="22" spans="2:15" ht="20.5" customHeight="1" x14ac:dyDescent="0.3">
      <c r="B22" s="11" t="s">
        <v>354</v>
      </c>
      <c r="C22" s="53">
        <v>1701173</v>
      </c>
      <c r="D22" s="53">
        <v>0</v>
      </c>
      <c r="E22" s="53">
        <v>2881900</v>
      </c>
      <c r="F22" s="53">
        <v>0</v>
      </c>
      <c r="G22" s="53">
        <v>2911884.5</v>
      </c>
      <c r="H22" s="53">
        <v>0</v>
      </c>
      <c r="I22" s="53">
        <v>56337725.890077204</v>
      </c>
      <c r="J22" s="649"/>
      <c r="K22" s="652" t="str">
        <f t="shared" si="0"/>
        <v>Investment Property</v>
      </c>
      <c r="L22" s="105">
        <f t="shared" si="1"/>
        <v>54508450.923077203</v>
      </c>
      <c r="M22" s="105">
        <f>'APPENDIX 4 I'!I22+'APPENDIX 4 I'!K22+'APPENDIX 4 II'!G22</f>
        <v>1829274.9669999999</v>
      </c>
    </row>
    <row r="23" spans="2:15" ht="20.5" customHeight="1" x14ac:dyDescent="0.3">
      <c r="B23" s="11" t="s">
        <v>355</v>
      </c>
      <c r="C23" s="53">
        <v>28372.364381652049</v>
      </c>
      <c r="D23" s="53">
        <v>17784.83267</v>
      </c>
      <c r="E23" s="53">
        <v>99851.182270000005</v>
      </c>
      <c r="F23" s="53">
        <v>4385.1120000000001</v>
      </c>
      <c r="G23" s="53">
        <v>10372.116</v>
      </c>
      <c r="H23" s="53">
        <v>0</v>
      </c>
      <c r="I23" s="53">
        <v>933736.31096867844</v>
      </c>
      <c r="J23" s="649"/>
      <c r="K23" s="652" t="str">
        <f t="shared" si="0"/>
        <v>Fixed Assets</v>
      </c>
      <c r="L23" s="105">
        <f t="shared" si="1"/>
        <v>933736.31096867844</v>
      </c>
      <c r="M23" s="105">
        <f>'APPENDIX 4 I'!I23+'APPENDIX 4 I'!K23+'APPENDIX 4 II'!G23</f>
        <v>0</v>
      </c>
      <c r="N23" s="300"/>
      <c r="O23" s="104"/>
    </row>
    <row r="24" spans="2:15" ht="20.5" customHeight="1" x14ac:dyDescent="0.3">
      <c r="B24" s="11" t="s">
        <v>356</v>
      </c>
      <c r="C24" s="53">
        <v>860650.625</v>
      </c>
      <c r="D24" s="53">
        <v>2809029.542734812</v>
      </c>
      <c r="E24" s="53">
        <v>24884685.219594121</v>
      </c>
      <c r="F24" s="53">
        <v>22955.65</v>
      </c>
      <c r="G24" s="53">
        <v>586245.28799999994</v>
      </c>
      <c r="H24" s="53">
        <v>0</v>
      </c>
      <c r="I24" s="53">
        <v>537544450.74240386</v>
      </c>
      <c r="J24" s="649"/>
      <c r="K24" s="652" t="str">
        <f t="shared" si="0"/>
        <v>Government Securites</v>
      </c>
      <c r="L24" s="105">
        <f t="shared" si="1"/>
        <v>528493276.68467784</v>
      </c>
      <c r="M24" s="105">
        <f>'APPENDIX 4 I'!I24+'APPENDIX 4 I'!K24+'APPENDIX 4 II'!G24</f>
        <v>9051174.0577259958</v>
      </c>
    </row>
    <row r="25" spans="2:15" ht="20.5" customHeight="1" x14ac:dyDescent="0.3">
      <c r="B25" s="11" t="s">
        <v>357</v>
      </c>
      <c r="C25" s="53">
        <v>0</v>
      </c>
      <c r="D25" s="53">
        <v>0</v>
      </c>
      <c r="E25" s="53">
        <v>0</v>
      </c>
      <c r="F25" s="53">
        <v>0</v>
      </c>
      <c r="G25" s="53">
        <v>0</v>
      </c>
      <c r="H25" s="53">
        <v>0</v>
      </c>
      <c r="I25" s="53">
        <v>14872052.82050308</v>
      </c>
      <c r="J25" s="649"/>
      <c r="K25" s="652" t="str">
        <f t="shared" si="0"/>
        <v>Other Securites</v>
      </c>
      <c r="L25" s="105">
        <f t="shared" si="1"/>
        <v>14872052.82050308</v>
      </c>
      <c r="M25" s="105">
        <f>'APPENDIX 4 I'!I25+'APPENDIX 4 I'!K25+'APPENDIX 4 II'!G25</f>
        <v>0</v>
      </c>
    </row>
    <row r="26" spans="2:15" ht="20.5" customHeight="1" x14ac:dyDescent="0.3">
      <c r="B26" s="11" t="s">
        <v>358</v>
      </c>
      <c r="C26" s="53">
        <v>0</v>
      </c>
      <c r="D26" s="53">
        <v>0</v>
      </c>
      <c r="E26" s="53">
        <v>0</v>
      </c>
      <c r="F26" s="53">
        <v>0</v>
      </c>
      <c r="G26" s="53">
        <v>0</v>
      </c>
      <c r="H26" s="53">
        <v>0</v>
      </c>
      <c r="I26" s="53">
        <v>7207420.2119999994</v>
      </c>
      <c r="J26" s="649"/>
      <c r="K26" s="652" t="str">
        <f t="shared" si="0"/>
        <v>Investment in Related Parties</v>
      </c>
      <c r="L26" s="105">
        <f t="shared" si="1"/>
        <v>7207420.2119999994</v>
      </c>
      <c r="M26" s="105">
        <f>'APPENDIX 4 I'!I26+'APPENDIX 4 I'!K26+'APPENDIX 4 II'!G26</f>
        <v>0</v>
      </c>
    </row>
    <row r="27" spans="2:15" ht="20.5" customHeight="1" x14ac:dyDescent="0.3">
      <c r="B27" s="11" t="s">
        <v>359</v>
      </c>
      <c r="C27" s="53">
        <v>0</v>
      </c>
      <c r="D27" s="53">
        <v>0</v>
      </c>
      <c r="E27" s="53">
        <v>0</v>
      </c>
      <c r="F27" s="53">
        <v>0</v>
      </c>
      <c r="G27" s="53">
        <v>0</v>
      </c>
      <c r="H27" s="53">
        <v>0</v>
      </c>
      <c r="I27" s="53">
        <v>690677.6862140845</v>
      </c>
      <c r="J27" s="649"/>
      <c r="K27" s="652" t="str">
        <f t="shared" si="0"/>
        <v>Corporate Bonds</v>
      </c>
      <c r="L27" s="105">
        <f t="shared" si="1"/>
        <v>662069.57621408452</v>
      </c>
      <c r="M27" s="105">
        <f>'APPENDIX 4 I'!I27+'APPENDIX 4 I'!K27+'APPENDIX 4 II'!G27</f>
        <v>28608.11</v>
      </c>
    </row>
    <row r="28" spans="2:15" ht="20.5" customHeight="1" x14ac:dyDescent="0.3">
      <c r="B28" s="11" t="s">
        <v>360</v>
      </c>
      <c r="C28" s="53">
        <v>0</v>
      </c>
      <c r="D28" s="53">
        <v>0</v>
      </c>
      <c r="E28" s="53">
        <v>0</v>
      </c>
      <c r="F28" s="53">
        <v>0</v>
      </c>
      <c r="G28" s="53">
        <v>0</v>
      </c>
      <c r="H28" s="53">
        <v>0</v>
      </c>
      <c r="I28" s="53">
        <v>132116.32239914199</v>
      </c>
      <c r="J28" s="649"/>
      <c r="K28" s="652" t="str">
        <f t="shared" si="0"/>
        <v>Commercial Papers</v>
      </c>
      <c r="L28" s="105">
        <f t="shared" si="1"/>
        <v>132116.32239914199</v>
      </c>
      <c r="M28" s="105">
        <f>'APPENDIX 4 I'!I28+'APPENDIX 4 I'!K28+'APPENDIX 4 II'!G28</f>
        <v>0</v>
      </c>
    </row>
    <row r="29" spans="2:15" ht="20.5" customHeight="1" x14ac:dyDescent="0.3">
      <c r="B29" s="11" t="s">
        <v>361</v>
      </c>
      <c r="C29" s="53">
        <v>0</v>
      </c>
      <c r="D29" s="53">
        <v>0</v>
      </c>
      <c r="E29" s="53">
        <v>0</v>
      </c>
      <c r="F29" s="53">
        <v>0</v>
      </c>
      <c r="G29" s="53">
        <v>0</v>
      </c>
      <c r="H29" s="53">
        <v>0</v>
      </c>
      <c r="I29" s="53">
        <v>0</v>
      </c>
      <c r="J29" s="649"/>
      <c r="K29" s="652" t="str">
        <f t="shared" si="0"/>
        <v>Debentures</v>
      </c>
      <c r="L29" s="105">
        <f t="shared" si="1"/>
        <v>0</v>
      </c>
      <c r="M29" s="105">
        <f>'APPENDIX 4 I'!I29+'APPENDIX 4 I'!K29+'APPENDIX 4 II'!G29</f>
        <v>0</v>
      </c>
    </row>
    <row r="30" spans="2:15" ht="20.5" customHeight="1" x14ac:dyDescent="0.3">
      <c r="B30" s="11" t="s">
        <v>362</v>
      </c>
      <c r="C30" s="53">
        <v>32428.715951367401</v>
      </c>
      <c r="D30" s="53">
        <v>0</v>
      </c>
      <c r="E30" s="53">
        <v>83827</v>
      </c>
      <c r="F30" s="53">
        <v>0</v>
      </c>
      <c r="G30" s="53">
        <v>0</v>
      </c>
      <c r="H30" s="53">
        <v>0</v>
      </c>
      <c r="I30" s="53">
        <v>14873806.144881571</v>
      </c>
      <c r="J30" s="649"/>
      <c r="K30" s="652" t="str">
        <f t="shared" si="0"/>
        <v>Ordinary Shares Quoted</v>
      </c>
      <c r="L30" s="105">
        <f t="shared" si="1"/>
        <v>14719406.17388157</v>
      </c>
      <c r="M30" s="105">
        <f>'APPENDIX 4 I'!I30+'APPENDIX 4 I'!K30+'APPENDIX 4 II'!G30</f>
        <v>154399.97099999999</v>
      </c>
    </row>
    <row r="31" spans="2:15" ht="20.5" customHeight="1" x14ac:dyDescent="0.3">
      <c r="B31" s="11" t="s">
        <v>363</v>
      </c>
      <c r="C31" s="53">
        <v>0</v>
      </c>
      <c r="D31" s="53">
        <v>0</v>
      </c>
      <c r="E31" s="53">
        <v>0</v>
      </c>
      <c r="F31" s="53">
        <v>0</v>
      </c>
      <c r="G31" s="53">
        <v>0</v>
      </c>
      <c r="H31" s="53">
        <v>0</v>
      </c>
      <c r="I31" s="53">
        <v>7874874.8796863379</v>
      </c>
      <c r="J31" s="649"/>
      <c r="K31" s="652" t="str">
        <f t="shared" si="0"/>
        <v>Ordinary Shares Unquoted</v>
      </c>
      <c r="L31" s="105">
        <f t="shared" si="1"/>
        <v>7874874.8796863379</v>
      </c>
      <c r="M31" s="105">
        <f>'APPENDIX 4 I'!I31+'APPENDIX 4 I'!K31+'APPENDIX 4 II'!G31</f>
        <v>0</v>
      </c>
    </row>
    <row r="32" spans="2:15" ht="20.5" customHeight="1" x14ac:dyDescent="0.3">
      <c r="B32" s="11" t="s">
        <v>364</v>
      </c>
      <c r="C32" s="53">
        <v>0</v>
      </c>
      <c r="D32" s="53">
        <v>0</v>
      </c>
      <c r="E32" s="53">
        <v>0</v>
      </c>
      <c r="F32" s="53">
        <v>0</v>
      </c>
      <c r="G32" s="53">
        <v>0</v>
      </c>
      <c r="H32" s="53">
        <v>0</v>
      </c>
      <c r="I32" s="53">
        <v>1025.528</v>
      </c>
      <c r="J32" s="649"/>
      <c r="K32" s="652" t="str">
        <f t="shared" si="0"/>
        <v>Preference Shares Quoted</v>
      </c>
      <c r="L32" s="105">
        <f t="shared" si="1"/>
        <v>1025.528</v>
      </c>
      <c r="M32" s="105">
        <f>'APPENDIX 4 I'!I32+'APPENDIX 4 I'!K32+'APPENDIX 4 II'!G32</f>
        <v>0</v>
      </c>
    </row>
    <row r="33" spans="2:15" ht="20.5" customHeight="1" x14ac:dyDescent="0.3">
      <c r="B33" s="11" t="s">
        <v>365</v>
      </c>
      <c r="C33" s="53">
        <v>100000</v>
      </c>
      <c r="D33" s="53">
        <v>0</v>
      </c>
      <c r="E33" s="53">
        <v>0</v>
      </c>
      <c r="F33" s="53">
        <v>0</v>
      </c>
      <c r="G33" s="53">
        <v>0</v>
      </c>
      <c r="H33" s="53">
        <v>0</v>
      </c>
      <c r="I33" s="53">
        <v>1410599.179</v>
      </c>
      <c r="J33" s="649"/>
      <c r="K33" s="652" t="str">
        <f t="shared" si="0"/>
        <v>Preference Shares Unquoted</v>
      </c>
      <c r="L33" s="105">
        <f t="shared" si="1"/>
        <v>1410599.179</v>
      </c>
      <c r="M33" s="105">
        <f>'APPENDIX 4 I'!I33+'APPENDIX 4 I'!K33+'APPENDIX 4 II'!G33</f>
        <v>0</v>
      </c>
    </row>
    <row r="34" spans="2:15" ht="20.5" customHeight="1" x14ac:dyDescent="0.3">
      <c r="B34" s="11" t="s">
        <v>366</v>
      </c>
      <c r="C34" s="53">
        <v>311380.33799999999</v>
      </c>
      <c r="D34" s="53">
        <v>2778.17841</v>
      </c>
      <c r="E34" s="53">
        <v>159868.984</v>
      </c>
      <c r="F34" s="53">
        <v>0</v>
      </c>
      <c r="G34" s="53">
        <v>0</v>
      </c>
      <c r="H34" s="53">
        <v>0</v>
      </c>
      <c r="I34" s="53">
        <v>2309052.1631423081</v>
      </c>
      <c r="J34" s="649"/>
      <c r="K34" s="652" t="str">
        <f t="shared" si="0"/>
        <v>Loans Secured and Unsecured</v>
      </c>
      <c r="L34" s="105">
        <f t="shared" si="1"/>
        <v>2309052.1631423081</v>
      </c>
      <c r="M34" s="105">
        <f>'APPENDIX 4 I'!I34+'APPENDIX 4 I'!K34+'APPENDIX 4 II'!G34</f>
        <v>0</v>
      </c>
    </row>
    <row r="35" spans="2:15" ht="20.5" customHeight="1" x14ac:dyDescent="0.3">
      <c r="B35" s="11" t="s">
        <v>367</v>
      </c>
      <c r="C35" s="53">
        <v>0</v>
      </c>
      <c r="D35" s="53">
        <v>0</v>
      </c>
      <c r="E35" s="53">
        <v>68506.24885316116</v>
      </c>
      <c r="F35" s="53">
        <v>0</v>
      </c>
      <c r="G35" s="53">
        <v>0</v>
      </c>
      <c r="H35" s="53">
        <v>0</v>
      </c>
      <c r="I35" s="53">
        <v>2378082.2933231611</v>
      </c>
      <c r="J35" s="649"/>
      <c r="K35" s="652" t="str">
        <f t="shared" si="0"/>
        <v>Mortgages</v>
      </c>
      <c r="L35" s="105">
        <f t="shared" si="1"/>
        <v>2378082.2933231611</v>
      </c>
      <c r="M35" s="105">
        <f>'APPENDIX 4 I'!I35+'APPENDIX 4 I'!K35+'APPENDIX 4 II'!G35</f>
        <v>0</v>
      </c>
    </row>
    <row r="36" spans="2:15" ht="20.5" customHeight="1" x14ac:dyDescent="0.3">
      <c r="B36" s="11" t="s">
        <v>368</v>
      </c>
      <c r="C36" s="53">
        <v>444999.74396368267</v>
      </c>
      <c r="D36" s="53">
        <v>930888.85261501593</v>
      </c>
      <c r="E36" s="53">
        <v>1391494.5652154719</v>
      </c>
      <c r="F36" s="53">
        <v>399658.4</v>
      </c>
      <c r="G36" s="53">
        <v>871389.05299999996</v>
      </c>
      <c r="H36" s="53">
        <v>0</v>
      </c>
      <c r="I36" s="53">
        <v>64803863.597904377</v>
      </c>
      <c r="J36" s="649"/>
      <c r="K36" s="652" t="str">
        <f t="shared" si="0"/>
        <v>Term Deposits</v>
      </c>
      <c r="L36" s="105">
        <f t="shared" si="1"/>
        <v>58459169.683370374</v>
      </c>
      <c r="M36" s="105">
        <f>'APPENDIX 4 I'!I36+'APPENDIX 4 I'!K36+'APPENDIX 4 II'!G36</f>
        <v>6344693.9145340025</v>
      </c>
    </row>
    <row r="37" spans="2:15" ht="20.5" customHeight="1" x14ac:dyDescent="0.3">
      <c r="B37" s="11" t="s">
        <v>369</v>
      </c>
      <c r="C37" s="53">
        <v>130940.982</v>
      </c>
      <c r="D37" s="53">
        <v>64356.41</v>
      </c>
      <c r="E37" s="53">
        <v>438275.59343000001</v>
      </c>
      <c r="F37" s="53">
        <v>516.46699999999998</v>
      </c>
      <c r="G37" s="53">
        <v>122086.13</v>
      </c>
      <c r="H37" s="53">
        <v>0</v>
      </c>
      <c r="I37" s="53">
        <v>5297295.53859777</v>
      </c>
      <c r="J37" s="649"/>
      <c r="K37" s="652" t="str">
        <f t="shared" si="0"/>
        <v>Cash and Cash Balances</v>
      </c>
      <c r="L37" s="105">
        <f t="shared" si="1"/>
        <v>5255696.7594977701</v>
      </c>
      <c r="M37" s="105">
        <f>'APPENDIX 4 I'!I37+'APPENDIX 4 I'!K37+'APPENDIX 4 II'!G37</f>
        <v>41598.7791</v>
      </c>
    </row>
    <row r="38" spans="2:15" ht="20.5" customHeight="1" x14ac:dyDescent="0.3">
      <c r="B38" s="11" t="s">
        <v>370</v>
      </c>
      <c r="C38" s="53">
        <v>0</v>
      </c>
      <c r="D38" s="53">
        <v>88223.25046149308</v>
      </c>
      <c r="E38" s="53">
        <v>81675.405989999999</v>
      </c>
      <c r="F38" s="53">
        <v>0</v>
      </c>
      <c r="G38" s="53">
        <v>0</v>
      </c>
      <c r="H38" s="53">
        <v>0</v>
      </c>
      <c r="I38" s="53">
        <v>564054.22445149301</v>
      </c>
      <c r="J38" s="649"/>
      <c r="K38" s="652" t="str">
        <f t="shared" si="0"/>
        <v>Insurance Contract Assets</v>
      </c>
      <c r="L38" s="105">
        <f t="shared" si="1"/>
        <v>371940.32945149299</v>
      </c>
      <c r="M38" s="105">
        <f>'APPENDIX 4 I'!I38+'APPENDIX 4 I'!K38+'APPENDIX 4 II'!G38</f>
        <v>192113.89499999999</v>
      </c>
      <c r="N38" s="300"/>
    </row>
    <row r="39" spans="2:15" ht="20.5" customHeight="1" x14ac:dyDescent="0.3">
      <c r="B39" s="11" t="s">
        <v>371</v>
      </c>
      <c r="C39" s="53">
        <v>359517.41700000159</v>
      </c>
      <c r="D39" s="53">
        <v>196047.91815186859</v>
      </c>
      <c r="E39" s="53">
        <v>436551.73002000002</v>
      </c>
      <c r="F39" s="53">
        <v>0</v>
      </c>
      <c r="G39" s="53">
        <v>330811.39</v>
      </c>
      <c r="H39" s="53">
        <v>0</v>
      </c>
      <c r="I39" s="53">
        <v>10179551.56498668</v>
      </c>
      <c r="J39" s="649"/>
      <c r="K39" s="652" t="str">
        <f t="shared" si="0"/>
        <v>Reinsurance Contract Assets</v>
      </c>
      <c r="L39" s="105">
        <f t="shared" si="1"/>
        <v>9852759.946986679</v>
      </c>
      <c r="M39" s="105">
        <f>'APPENDIX 4 I'!I39+'APPENDIX 4 I'!K39+'APPENDIX 4 II'!G39</f>
        <v>326791.61800000002</v>
      </c>
    </row>
    <row r="40" spans="2:15" ht="20.5" customHeight="1" x14ac:dyDescent="0.3">
      <c r="B40" s="11" t="s">
        <v>372</v>
      </c>
      <c r="C40" s="53">
        <v>52367.596526317262</v>
      </c>
      <c r="D40" s="53">
        <v>44732.258199999997</v>
      </c>
      <c r="E40" s="53">
        <v>94266.788170276486</v>
      </c>
      <c r="F40" s="53">
        <v>579593.12199999997</v>
      </c>
      <c r="G40" s="53">
        <v>807926.49</v>
      </c>
      <c r="H40" s="53">
        <v>0</v>
      </c>
      <c r="I40" s="53">
        <v>6437795.3933246657</v>
      </c>
      <c r="J40" s="649"/>
      <c r="K40" s="652" t="str">
        <f t="shared" si="0"/>
        <v>Other Receivables</v>
      </c>
      <c r="L40" s="105">
        <f t="shared" si="1"/>
        <v>6383649.7718846658</v>
      </c>
      <c r="M40" s="105">
        <f>'APPENDIX 4 I'!I40+'APPENDIX 4 I'!K40+'APPENDIX 4 II'!G40</f>
        <v>54145.621440000003</v>
      </c>
    </row>
    <row r="41" spans="2:15" ht="20.5" customHeight="1" x14ac:dyDescent="0.3">
      <c r="B41" s="11" t="s">
        <v>373</v>
      </c>
      <c r="C41" s="53">
        <v>2844988.9640000002</v>
      </c>
      <c r="D41" s="53">
        <v>65674.792610000004</v>
      </c>
      <c r="E41" s="53">
        <v>31066.053</v>
      </c>
      <c r="F41" s="53">
        <v>4004.096</v>
      </c>
      <c r="G41" s="53">
        <v>0</v>
      </c>
      <c r="H41" s="53">
        <v>0</v>
      </c>
      <c r="I41" s="53">
        <v>7706515.9832105404</v>
      </c>
      <c r="J41" s="649"/>
      <c r="K41" s="652" t="str">
        <f t="shared" si="0"/>
        <v>Other Assets</v>
      </c>
      <c r="L41" s="105">
        <f t="shared" si="1"/>
        <v>7705660.1112105399</v>
      </c>
      <c r="M41" s="105">
        <f>'APPENDIX 4 I'!I41+'APPENDIX 4 I'!K41+'APPENDIX 4 II'!G41</f>
        <v>855.87199999999996</v>
      </c>
      <c r="O41" s="104"/>
    </row>
    <row r="42" spans="2:15" ht="20.5" customHeight="1" thickBot="1" x14ac:dyDescent="0.35">
      <c r="B42" s="168" t="s">
        <v>374</v>
      </c>
      <c r="C42" s="169">
        <v>6878833.1348230205</v>
      </c>
      <c r="D42" s="169">
        <v>4232572.5358531894</v>
      </c>
      <c r="E42" s="169">
        <v>30660509.666543029</v>
      </c>
      <c r="F42" s="169">
        <v>1017974.476</v>
      </c>
      <c r="G42" s="169">
        <v>5826714.9670000002</v>
      </c>
      <c r="H42" s="169">
        <v>0</v>
      </c>
      <c r="I42" s="169">
        <v>744643271.30566382</v>
      </c>
      <c r="J42" s="651"/>
      <c r="K42" s="652" t="str">
        <f t="shared" si="0"/>
        <v>Total Assets</v>
      </c>
      <c r="L42" s="105">
        <f t="shared" si="1"/>
        <v>726592817.36786377</v>
      </c>
      <c r="M42" s="105">
        <f>'APPENDIX 4 I'!I42+'APPENDIX 4 I'!K42+'APPENDIX 4 II'!G42</f>
        <v>18050453.937800001</v>
      </c>
      <c r="O42" s="104"/>
    </row>
    <row r="43" spans="2:15" ht="15" customHeight="1" thickTop="1" x14ac:dyDescent="0.35">
      <c r="B43" s="811" t="s">
        <v>61</v>
      </c>
      <c r="C43" s="796"/>
      <c r="D43" s="796"/>
      <c r="E43" s="796"/>
      <c r="F43" s="796"/>
      <c r="G43" s="796"/>
      <c r="H43" s="796"/>
      <c r="I43" s="317"/>
      <c r="J43" s="317"/>
      <c r="K43" s="317"/>
      <c r="O43" s="300"/>
    </row>
    <row r="44" spans="2:15" ht="15.5" customHeight="1" x14ac:dyDescent="0.35">
      <c r="K44" s="31" t="s">
        <v>381</v>
      </c>
      <c r="L44" s="648">
        <f>L12</f>
        <v>68906235.690741539</v>
      </c>
      <c r="M44" s="648">
        <f>M12</f>
        <v>11170642.784068681</v>
      </c>
    </row>
    <row r="45" spans="2:15" ht="15.5" customHeight="1" x14ac:dyDescent="0.35">
      <c r="C45" s="104"/>
      <c r="D45" s="104"/>
      <c r="E45" s="104"/>
      <c r="F45" s="104"/>
      <c r="G45" s="104"/>
      <c r="H45" s="104"/>
      <c r="I45" s="104"/>
      <c r="K45" s="31" t="s">
        <v>374</v>
      </c>
      <c r="L45" s="648">
        <f>L42</f>
        <v>726592817.36786377</v>
      </c>
      <c r="M45" s="648">
        <f>M42</f>
        <v>18050453.937800001</v>
      </c>
    </row>
    <row r="46" spans="2:15" ht="15.5" customHeight="1" x14ac:dyDescent="0.35">
      <c r="K46" s="31" t="s">
        <v>211</v>
      </c>
      <c r="L46" s="648">
        <f>SUM(L22,L24:L36)</f>
        <v>693027596.43927515</v>
      </c>
      <c r="M46" s="648">
        <f>SUM(M22,M24:M36)</f>
        <v>17408151.020259999</v>
      </c>
    </row>
    <row r="47" spans="2:15" x14ac:dyDescent="0.3">
      <c r="L47" s="648"/>
      <c r="M47" s="648"/>
    </row>
  </sheetData>
  <sheetProtection algorithmName="SHA-512" hashValue="uy71YFl/Uh3TZS+DqcMycB5uJ9D+WiGXnjwHe9xQgIpcqHyDF35KOXMiFqjX1yOdrHQ/0stWRCDDbiDaDkJUzQ==" saltValue="HLcsXHRwu2I55mR4Ei2ZUA==" spinCount="100000" sheet="1" objects="1" scenarios="1"/>
  <mergeCells count="3">
    <mergeCell ref="B3:I3"/>
    <mergeCell ref="B2:I2"/>
    <mergeCell ref="B43:H43"/>
  </mergeCells>
  <pageMargins left="0.7" right="0.7" top="0.75" bottom="0.75" header="0.3" footer="0.3"/>
  <pageSetup scale="60" orientation="landscape"/>
  <headerFooter>
    <oddFooter>&amp;C_x000D_&amp;1#&amp;"Calibri"&amp;11&amp;K000000 Britam Public</oddFooter>
  </headerFooter>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1">
    <tabColor rgb="FFCC9900"/>
    <pageSetUpPr fitToPage="1"/>
  </sheetPr>
  <dimension ref="B3:M44"/>
  <sheetViews>
    <sheetView showGridLines="0" topLeftCell="C26" zoomScale="80" zoomScaleNormal="80" workbookViewId="0">
      <selection activeCell="M47" sqref="M47"/>
    </sheetView>
  </sheetViews>
  <sheetFormatPr defaultRowHeight="14.5" x14ac:dyDescent="0.35"/>
  <cols>
    <col min="1" max="1" width="11.453125" customWidth="1"/>
    <col min="2" max="2" width="31.1796875" customWidth="1"/>
    <col min="3" max="13" width="18.453125" customWidth="1"/>
  </cols>
  <sheetData>
    <row r="3" spans="2:13" ht="22.5" customHeight="1" x14ac:dyDescent="0.35">
      <c r="B3" s="815" t="s">
        <v>382</v>
      </c>
      <c r="C3" s="723"/>
      <c r="D3" s="723"/>
      <c r="E3" s="723"/>
      <c r="F3" s="723"/>
      <c r="G3" s="723"/>
      <c r="H3" s="723"/>
      <c r="I3" s="723"/>
      <c r="J3" s="723"/>
      <c r="K3" s="723"/>
      <c r="L3" s="723"/>
      <c r="M3" s="724"/>
    </row>
    <row r="4" spans="2:13" ht="64.5" customHeight="1" x14ac:dyDescent="0.35">
      <c r="B4" s="3" t="s">
        <v>1</v>
      </c>
      <c r="C4" s="312" t="s">
        <v>18</v>
      </c>
      <c r="D4" s="312" t="s">
        <v>19</v>
      </c>
      <c r="E4" s="312" t="s">
        <v>20</v>
      </c>
      <c r="F4" s="312" t="s">
        <v>22</v>
      </c>
      <c r="G4" s="312" t="s">
        <v>278</v>
      </c>
      <c r="H4" s="312" t="s">
        <v>279</v>
      </c>
      <c r="I4" s="312" t="s">
        <v>25</v>
      </c>
      <c r="J4" s="312" t="s">
        <v>57</v>
      </c>
      <c r="K4" s="312" t="s">
        <v>26</v>
      </c>
      <c r="L4" s="312" t="s">
        <v>27</v>
      </c>
      <c r="M4" s="312" t="s">
        <v>290</v>
      </c>
    </row>
    <row r="5" spans="2:13" ht="20.5" customHeight="1" x14ac:dyDescent="0.35">
      <c r="B5" s="1" t="s">
        <v>383</v>
      </c>
      <c r="C5" s="585">
        <v>700000</v>
      </c>
      <c r="D5" s="585">
        <v>987386</v>
      </c>
      <c r="E5" s="585">
        <v>600000</v>
      </c>
      <c r="F5" s="585">
        <v>1250000</v>
      </c>
      <c r="G5" s="585">
        <v>2668000</v>
      </c>
      <c r="H5" s="585">
        <v>453960.46</v>
      </c>
      <c r="I5" s="585">
        <v>1700000</v>
      </c>
      <c r="J5" s="585">
        <v>1000000</v>
      </c>
      <c r="K5" s="585">
        <v>400000</v>
      </c>
      <c r="L5" s="585">
        <v>300000</v>
      </c>
      <c r="M5" s="585">
        <v>1000000</v>
      </c>
    </row>
    <row r="6" spans="2:13" ht="20.5" customHeight="1" x14ac:dyDescent="0.35">
      <c r="B6" s="1" t="s">
        <v>384</v>
      </c>
      <c r="C6" s="585">
        <v>460523</v>
      </c>
      <c r="D6" s="585">
        <v>0</v>
      </c>
      <c r="E6" s="585">
        <v>0</v>
      </c>
      <c r="F6" s="585">
        <v>0</v>
      </c>
      <c r="G6" s="585">
        <v>0</v>
      </c>
      <c r="H6" s="585">
        <v>583039.52</v>
      </c>
      <c r="I6" s="585">
        <v>0</v>
      </c>
      <c r="J6" s="585">
        <v>0</v>
      </c>
      <c r="K6" s="585">
        <v>0</v>
      </c>
      <c r="L6" s="585">
        <v>0</v>
      </c>
      <c r="M6" s="585">
        <v>0</v>
      </c>
    </row>
    <row r="7" spans="2:13" ht="20.5" customHeight="1" x14ac:dyDescent="0.35">
      <c r="B7" s="1" t="s">
        <v>385</v>
      </c>
      <c r="C7" s="585">
        <v>0</v>
      </c>
      <c r="D7" s="585">
        <v>30564.388999999999</v>
      </c>
      <c r="E7" s="585">
        <v>-108957.17</v>
      </c>
      <c r="F7" s="585">
        <v>292913.575059856</v>
      </c>
      <c r="G7" s="585">
        <v>0</v>
      </c>
      <c r="H7" s="585">
        <v>39345</v>
      </c>
      <c r="I7" s="585">
        <v>0</v>
      </c>
      <c r="J7" s="585">
        <v>576.25699999999995</v>
      </c>
      <c r="K7" s="585">
        <v>0</v>
      </c>
      <c r="L7" s="585">
        <v>-58389.881999999998</v>
      </c>
      <c r="M7" s="585">
        <v>243885.79238</v>
      </c>
    </row>
    <row r="8" spans="2:13" ht="20.5" customHeight="1" x14ac:dyDescent="0.35">
      <c r="B8" s="1" t="s">
        <v>341</v>
      </c>
      <c r="C8" s="585">
        <v>0</v>
      </c>
      <c r="D8" s="585">
        <v>0</v>
      </c>
      <c r="E8" s="585">
        <v>0</v>
      </c>
      <c r="F8" s="585">
        <v>500000</v>
      </c>
      <c r="G8" s="585">
        <v>0</v>
      </c>
      <c r="H8" s="585">
        <v>-86582</v>
      </c>
      <c r="I8" s="585">
        <v>-608606.41103999992</v>
      </c>
      <c r="J8" s="585">
        <v>0</v>
      </c>
      <c r="K8" s="585">
        <v>0</v>
      </c>
      <c r="L8" s="585">
        <v>300000</v>
      </c>
      <c r="M8" s="585">
        <v>0</v>
      </c>
    </row>
    <row r="9" spans="2:13" ht="20.5" customHeight="1" x14ac:dyDescent="0.35">
      <c r="B9" s="1" t="s">
        <v>342</v>
      </c>
      <c r="C9" s="585">
        <f>346688983.003167/1000</f>
        <v>346688.98300316697</v>
      </c>
      <c r="D9" s="585">
        <v>69576.888999999996</v>
      </c>
      <c r="E9" s="585">
        <v>1448278.284</v>
      </c>
      <c r="F9" s="585">
        <v>3846508.079801939</v>
      </c>
      <c r="G9" s="585">
        <v>3091437.937445296</v>
      </c>
      <c r="H9" s="585">
        <v>-30205.188999999998</v>
      </c>
      <c r="I9" s="585">
        <v>3006634.2539249109</v>
      </c>
      <c r="J9" s="585">
        <v>1988722.605</v>
      </c>
      <c r="K9" s="585">
        <v>486690.43741797551</v>
      </c>
      <c r="L9" s="585">
        <v>214989.95699999999</v>
      </c>
      <c r="M9" s="585">
        <v>4316013.8404879253</v>
      </c>
    </row>
    <row r="10" spans="2:13" ht="20.5" customHeight="1" x14ac:dyDescent="0.35">
      <c r="B10" s="1" t="s">
        <v>343</v>
      </c>
      <c r="C10" s="585">
        <v>0</v>
      </c>
      <c r="D10" s="585">
        <v>0</v>
      </c>
      <c r="E10" s="585">
        <v>0</v>
      </c>
      <c r="F10" s="585">
        <v>0</v>
      </c>
      <c r="G10" s="585">
        <v>0</v>
      </c>
      <c r="H10" s="585">
        <v>0</v>
      </c>
      <c r="I10" s="585">
        <v>0</v>
      </c>
      <c r="J10" s="585">
        <v>0</v>
      </c>
      <c r="K10" s="585">
        <v>0</v>
      </c>
      <c r="L10" s="585">
        <v>0</v>
      </c>
      <c r="M10" s="585">
        <v>0</v>
      </c>
    </row>
    <row r="11" spans="2:13" ht="20.5" customHeight="1" thickBot="1" x14ac:dyDescent="0.4">
      <c r="B11" s="171" t="s">
        <v>344</v>
      </c>
      <c r="C11" s="591">
        <v>1507211.983003167</v>
      </c>
      <c r="D11" s="591">
        <v>1087527.2779999999</v>
      </c>
      <c r="E11" s="591">
        <v>1939321.1140000001</v>
      </c>
      <c r="F11" s="591">
        <v>5889421.6548617957</v>
      </c>
      <c r="G11" s="591">
        <v>5759437.937445296</v>
      </c>
      <c r="H11" s="591">
        <v>959557.79099999997</v>
      </c>
      <c r="I11" s="591">
        <v>4098027.8428849122</v>
      </c>
      <c r="J11" s="591">
        <v>2989298.8620000002</v>
      </c>
      <c r="K11" s="591">
        <v>886690.43741797539</v>
      </c>
      <c r="L11" s="591">
        <v>756600.07499999995</v>
      </c>
      <c r="M11" s="591">
        <v>5559899.6328679258</v>
      </c>
    </row>
    <row r="12" spans="2:13" ht="20.5" customHeight="1" thickTop="1" x14ac:dyDescent="0.35">
      <c r="B12" s="1" t="s">
        <v>346</v>
      </c>
      <c r="C12" s="585">
        <v>3181374.6610300001</v>
      </c>
      <c r="D12" s="585">
        <v>1752554.5747208521</v>
      </c>
      <c r="E12" s="585">
        <v>2737215.874257206</v>
      </c>
      <c r="F12" s="585">
        <v>10280768.9271008</v>
      </c>
      <c r="G12" s="585">
        <v>10728753.35004135</v>
      </c>
      <c r="H12" s="585">
        <v>1430552.367795195</v>
      </c>
      <c r="I12" s="585">
        <v>9082541.2597719934</v>
      </c>
      <c r="J12" s="585">
        <v>4994167.7510000002</v>
      </c>
      <c r="K12" s="585">
        <v>345171.75172617933</v>
      </c>
      <c r="L12" s="585">
        <v>7157041.2610146031</v>
      </c>
      <c r="M12" s="585">
        <v>2972419.8560000001</v>
      </c>
    </row>
    <row r="13" spans="2:13" ht="20.5" customHeight="1" x14ac:dyDescent="0.35">
      <c r="B13" s="1" t="s">
        <v>347</v>
      </c>
      <c r="C13" s="585">
        <v>0</v>
      </c>
      <c r="D13" s="585">
        <v>13214.804358264</v>
      </c>
      <c r="E13" s="585">
        <v>0</v>
      </c>
      <c r="F13" s="585">
        <v>0</v>
      </c>
      <c r="G13" s="585">
        <v>286378.76552724332</v>
      </c>
      <c r="H13" s="585">
        <v>0</v>
      </c>
      <c r="I13" s="585">
        <v>0</v>
      </c>
      <c r="J13" s="585">
        <v>253770.908</v>
      </c>
      <c r="K13" s="585">
        <v>0</v>
      </c>
      <c r="L13" s="585">
        <v>0</v>
      </c>
      <c r="M13" s="585">
        <v>31981.031999999999</v>
      </c>
    </row>
    <row r="14" spans="2:13" ht="20.5" customHeight="1" x14ac:dyDescent="0.35">
      <c r="B14" s="1" t="s">
        <v>348</v>
      </c>
      <c r="C14" s="585">
        <v>0</v>
      </c>
      <c r="D14" s="585">
        <v>70193.135999999999</v>
      </c>
      <c r="E14" s="585">
        <v>0</v>
      </c>
      <c r="F14" s="585">
        <v>0</v>
      </c>
      <c r="G14" s="585">
        <v>0</v>
      </c>
      <c r="H14" s="585">
        <v>0</v>
      </c>
      <c r="I14" s="585">
        <v>0</v>
      </c>
      <c r="J14" s="585">
        <v>0</v>
      </c>
      <c r="K14" s="585">
        <v>0</v>
      </c>
      <c r="L14" s="585">
        <v>0</v>
      </c>
      <c r="M14" s="585">
        <v>60918.186768760679</v>
      </c>
    </row>
    <row r="15" spans="2:13" ht="20.5" customHeight="1" x14ac:dyDescent="0.35">
      <c r="B15" s="1" t="s">
        <v>349</v>
      </c>
      <c r="C15" s="585">
        <v>1118072.24288</v>
      </c>
      <c r="D15" s="585">
        <v>41090.571000000004</v>
      </c>
      <c r="E15" s="585">
        <v>783489.61152369971</v>
      </c>
      <c r="F15" s="585">
        <v>528215.23664000002</v>
      </c>
      <c r="G15" s="585">
        <v>373399.27632609342</v>
      </c>
      <c r="H15" s="585">
        <v>312439.00902355998</v>
      </c>
      <c r="I15" s="585">
        <v>943963.5727121128</v>
      </c>
      <c r="J15" s="585">
        <v>0</v>
      </c>
      <c r="K15" s="585">
        <v>117790.978</v>
      </c>
      <c r="L15" s="585">
        <v>175304.421</v>
      </c>
      <c r="M15" s="585">
        <v>0</v>
      </c>
    </row>
    <row r="16" spans="2:13" ht="20.5" customHeight="1" x14ac:dyDescent="0.35">
      <c r="B16" s="1" t="s">
        <v>350</v>
      </c>
      <c r="C16" s="585">
        <v>192142.77826000049</v>
      </c>
      <c r="D16" s="585">
        <v>127693.47100000001</v>
      </c>
      <c r="E16" s="585">
        <v>50980</v>
      </c>
      <c r="F16" s="585">
        <v>229759.88099999941</v>
      </c>
      <c r="G16" s="585">
        <v>1323634.5194626839</v>
      </c>
      <c r="H16" s="585">
        <v>78735.501825447325</v>
      </c>
      <c r="I16" s="585">
        <v>308910.02099999972</v>
      </c>
      <c r="J16" s="585">
        <v>114882.717</v>
      </c>
      <c r="K16" s="585">
        <v>3365.6030000000001</v>
      </c>
      <c r="L16" s="585">
        <v>141557.59080756281</v>
      </c>
      <c r="M16" s="585">
        <v>597714.68128999998</v>
      </c>
    </row>
    <row r="17" spans="2:13" ht="20.5" customHeight="1" thickBot="1" x14ac:dyDescent="0.4">
      <c r="B17" s="171" t="s">
        <v>351</v>
      </c>
      <c r="C17" s="591">
        <v>5998801.6651731674</v>
      </c>
      <c r="D17" s="591">
        <v>3092273.8350791158</v>
      </c>
      <c r="E17" s="591">
        <v>5511006.599780906</v>
      </c>
      <c r="F17" s="591">
        <v>16928165.6996026</v>
      </c>
      <c r="G17" s="591">
        <v>18471603.848802671</v>
      </c>
      <c r="H17" s="591">
        <v>2781284.6696442021</v>
      </c>
      <c r="I17" s="591">
        <v>14433442.69636902</v>
      </c>
      <c r="J17" s="591">
        <v>8352120.2379999999</v>
      </c>
      <c r="K17" s="591">
        <v>1353018.770144155</v>
      </c>
      <c r="L17" s="591">
        <v>8230503.3478221651</v>
      </c>
      <c r="M17" s="591">
        <v>9222933.3889266849</v>
      </c>
    </row>
    <row r="18" spans="2:13" ht="20.5" customHeight="1" thickTop="1" x14ac:dyDescent="0.35">
      <c r="B18" s="1" t="s">
        <v>352</v>
      </c>
      <c r="C18" s="590">
        <v>19250.939869999991</v>
      </c>
      <c r="D18" s="590">
        <v>6223.8912144939977</v>
      </c>
      <c r="E18" s="590">
        <v>327491.245</v>
      </c>
      <c r="F18" s="590">
        <v>74242.256999999998</v>
      </c>
      <c r="G18" s="590">
        <v>183220.28411999991</v>
      </c>
      <c r="H18" s="590">
        <v>3146.2190000000001</v>
      </c>
      <c r="I18" s="590">
        <v>66566.029830000014</v>
      </c>
      <c r="J18" s="590">
        <v>0</v>
      </c>
      <c r="K18" s="590">
        <v>1867.7439999999999</v>
      </c>
      <c r="L18" s="590">
        <v>0</v>
      </c>
      <c r="M18" s="590">
        <v>5947.6880000000001</v>
      </c>
    </row>
    <row r="19" spans="2:13" ht="20.5" customHeight="1" x14ac:dyDescent="0.35">
      <c r="B19" s="1" t="s">
        <v>353</v>
      </c>
      <c r="C19" s="590">
        <v>0</v>
      </c>
      <c r="D19" s="590">
        <v>704475.71003049577</v>
      </c>
      <c r="E19" s="590">
        <v>0</v>
      </c>
      <c r="F19" s="590">
        <v>0</v>
      </c>
      <c r="G19" s="590">
        <v>0</v>
      </c>
      <c r="H19" s="590">
        <v>92500</v>
      </c>
      <c r="I19" s="590">
        <v>234000</v>
      </c>
      <c r="J19" s="590">
        <v>0</v>
      </c>
      <c r="K19" s="590">
        <v>0</v>
      </c>
      <c r="L19" s="590">
        <v>0</v>
      </c>
      <c r="M19" s="590">
        <v>420000</v>
      </c>
    </row>
    <row r="20" spans="2:13" ht="20.5" customHeight="1" x14ac:dyDescent="0.35">
      <c r="B20" s="1" t="s">
        <v>354</v>
      </c>
      <c r="C20" s="590">
        <v>0</v>
      </c>
      <c r="D20" s="590">
        <v>556086.68299999996</v>
      </c>
      <c r="E20" s="590">
        <v>0</v>
      </c>
      <c r="F20" s="590">
        <v>1055000</v>
      </c>
      <c r="G20" s="590">
        <v>0</v>
      </c>
      <c r="H20" s="590">
        <v>63400</v>
      </c>
      <c r="I20" s="590">
        <v>1602000</v>
      </c>
      <c r="J20" s="590">
        <v>0</v>
      </c>
      <c r="K20" s="590">
        <v>698735.74199999997</v>
      </c>
      <c r="L20" s="590">
        <v>2007500</v>
      </c>
      <c r="M20" s="590">
        <v>735000</v>
      </c>
    </row>
    <row r="21" spans="2:13" ht="20.5" customHeight="1" x14ac:dyDescent="0.35">
      <c r="B21" s="1" t="s">
        <v>355</v>
      </c>
      <c r="C21" s="590">
        <v>38144.792710000023</v>
      </c>
      <c r="D21" s="590">
        <v>73060.843771523563</v>
      </c>
      <c r="E21" s="590">
        <v>88089.00013</v>
      </c>
      <c r="F21" s="590">
        <v>38291.279999999999</v>
      </c>
      <c r="G21" s="590">
        <v>59366.660170000599</v>
      </c>
      <c r="H21" s="590">
        <v>5947.3778660025</v>
      </c>
      <c r="I21" s="590">
        <v>81910.101602910581</v>
      </c>
      <c r="J21" s="590">
        <v>54586.607000000004</v>
      </c>
      <c r="K21" s="590">
        <v>4226.4172800000024</v>
      </c>
      <c r="L21" s="590">
        <v>40723.918718576038</v>
      </c>
      <c r="M21" s="590">
        <v>8590.5760000000409</v>
      </c>
    </row>
    <row r="22" spans="2:13" ht="20.5" customHeight="1" x14ac:dyDescent="0.35">
      <c r="B22" s="1" t="s">
        <v>356</v>
      </c>
      <c r="C22" s="590">
        <v>2853236</v>
      </c>
      <c r="D22" s="590">
        <v>604449.51371978025</v>
      </c>
      <c r="E22" s="590">
        <v>2435533.9992737002</v>
      </c>
      <c r="F22" s="590">
        <v>9025901.6708497126</v>
      </c>
      <c r="G22" s="590">
        <v>12952481.056209231</v>
      </c>
      <c r="H22" s="590">
        <v>742423.91799999995</v>
      </c>
      <c r="I22" s="590">
        <v>6642637.5366115645</v>
      </c>
      <c r="J22" s="590">
        <v>3701836.0434183679</v>
      </c>
      <c r="K22" s="590">
        <v>44323.13</v>
      </c>
      <c r="L22" s="590">
        <v>1673547.2295630339</v>
      </c>
      <c r="M22" s="590">
        <v>3744487.245526684</v>
      </c>
    </row>
    <row r="23" spans="2:13" ht="20.5" customHeight="1" x14ac:dyDescent="0.35">
      <c r="B23" s="1" t="s">
        <v>357</v>
      </c>
      <c r="C23" s="590">
        <v>0</v>
      </c>
      <c r="D23" s="590">
        <v>0</v>
      </c>
      <c r="E23" s="590">
        <v>0</v>
      </c>
      <c r="F23" s="590">
        <v>80008.282330000002</v>
      </c>
      <c r="G23" s="590">
        <v>0</v>
      </c>
      <c r="H23" s="590">
        <v>0</v>
      </c>
      <c r="I23" s="590">
        <v>345560.57869900001</v>
      </c>
      <c r="J23" s="590">
        <v>0</v>
      </c>
      <c r="K23" s="590">
        <v>0</v>
      </c>
      <c r="L23" s="590">
        <v>0</v>
      </c>
      <c r="M23" s="590">
        <v>177802.38305999999</v>
      </c>
    </row>
    <row r="24" spans="2:13" ht="20.5" customHeight="1" x14ac:dyDescent="0.35">
      <c r="B24" s="1" t="s">
        <v>358</v>
      </c>
      <c r="C24" s="590">
        <v>0</v>
      </c>
      <c r="D24" s="590">
        <v>0</v>
      </c>
      <c r="E24" s="590">
        <v>0</v>
      </c>
      <c r="F24" s="590">
        <v>415750.91100000002</v>
      </c>
      <c r="G24" s="590">
        <v>0</v>
      </c>
      <c r="H24" s="590">
        <v>4925</v>
      </c>
      <c r="I24" s="590">
        <v>0</v>
      </c>
      <c r="J24" s="590">
        <v>0</v>
      </c>
      <c r="K24" s="590">
        <v>0</v>
      </c>
      <c r="L24" s="590">
        <v>502500</v>
      </c>
      <c r="M24" s="590">
        <v>289611.19500000001</v>
      </c>
    </row>
    <row r="25" spans="2:13" ht="20.5" customHeight="1" x14ac:dyDescent="0.35">
      <c r="B25" s="1" t="s">
        <v>359</v>
      </c>
      <c r="C25" s="590">
        <v>0</v>
      </c>
      <c r="D25" s="590">
        <v>0</v>
      </c>
      <c r="E25" s="590">
        <v>0</v>
      </c>
      <c r="F25" s="590">
        <v>0</v>
      </c>
      <c r="G25" s="590">
        <v>0</v>
      </c>
      <c r="H25" s="590">
        <v>0</v>
      </c>
      <c r="I25" s="590">
        <v>5704.6820999999936</v>
      </c>
      <c r="J25" s="590">
        <v>0</v>
      </c>
      <c r="K25" s="590">
        <v>0</v>
      </c>
      <c r="L25" s="590">
        <v>0</v>
      </c>
      <c r="M25" s="590">
        <v>29118.934000000001</v>
      </c>
    </row>
    <row r="26" spans="2:13" ht="20.5" customHeight="1" x14ac:dyDescent="0.35">
      <c r="B26" s="1" t="s">
        <v>360</v>
      </c>
      <c r="C26" s="590">
        <v>0</v>
      </c>
      <c r="D26" s="590">
        <v>0</v>
      </c>
      <c r="E26" s="590">
        <v>0</v>
      </c>
      <c r="F26" s="590">
        <v>8040.9751091989992</v>
      </c>
      <c r="G26" s="590">
        <v>0</v>
      </c>
      <c r="H26" s="590">
        <v>0</v>
      </c>
      <c r="I26" s="590">
        <v>0</v>
      </c>
      <c r="J26" s="590">
        <v>0</v>
      </c>
      <c r="K26" s="590">
        <v>0</v>
      </c>
      <c r="L26" s="590">
        <v>0</v>
      </c>
      <c r="M26" s="590">
        <v>0</v>
      </c>
    </row>
    <row r="27" spans="2:13" ht="20.5" customHeight="1" x14ac:dyDescent="0.35">
      <c r="B27" s="1" t="s">
        <v>361</v>
      </c>
      <c r="C27" s="590">
        <v>0</v>
      </c>
      <c r="D27" s="590">
        <v>0</v>
      </c>
      <c r="E27" s="590">
        <v>0</v>
      </c>
      <c r="F27" s="590">
        <v>0</v>
      </c>
      <c r="G27" s="590">
        <v>0</v>
      </c>
      <c r="H27" s="590">
        <v>0</v>
      </c>
      <c r="I27" s="590">
        <v>0</v>
      </c>
      <c r="J27" s="590">
        <v>0</v>
      </c>
      <c r="K27" s="590">
        <v>0</v>
      </c>
      <c r="L27" s="590">
        <v>0</v>
      </c>
      <c r="M27" s="590">
        <v>0</v>
      </c>
    </row>
    <row r="28" spans="2:13" ht="20.5" customHeight="1" x14ac:dyDescent="0.35">
      <c r="B28" s="1" t="s">
        <v>362</v>
      </c>
      <c r="C28" s="590">
        <v>0</v>
      </c>
      <c r="D28" s="590">
        <v>1315.3489999999999</v>
      </c>
      <c r="E28" s="590">
        <v>0</v>
      </c>
      <c r="F28" s="590">
        <v>747175.46975000005</v>
      </c>
      <c r="G28" s="590">
        <v>0</v>
      </c>
      <c r="H28" s="590">
        <v>0</v>
      </c>
      <c r="I28" s="590">
        <v>202171.48871999999</v>
      </c>
      <c r="J28" s="590">
        <v>0</v>
      </c>
      <c r="K28" s="590">
        <v>0</v>
      </c>
      <c r="L28" s="590">
        <v>95401.11</v>
      </c>
      <c r="M28" s="590">
        <v>11884.235000000001</v>
      </c>
    </row>
    <row r="29" spans="2:13" ht="20.5" customHeight="1" x14ac:dyDescent="0.35">
      <c r="B29" s="1" t="s">
        <v>363</v>
      </c>
      <c r="C29" s="590">
        <v>0</v>
      </c>
      <c r="D29" s="590">
        <v>0</v>
      </c>
      <c r="E29" s="590">
        <v>0</v>
      </c>
      <c r="F29" s="590">
        <v>14696.57</v>
      </c>
      <c r="G29" s="590">
        <v>0</v>
      </c>
      <c r="H29" s="590">
        <v>1437.932</v>
      </c>
      <c r="I29" s="590">
        <v>14377.9858</v>
      </c>
      <c r="J29" s="590">
        <v>0</v>
      </c>
      <c r="K29" s="590">
        <v>1445.5215599999999</v>
      </c>
      <c r="L29" s="590">
        <v>0</v>
      </c>
      <c r="M29" s="590">
        <v>0</v>
      </c>
    </row>
    <row r="30" spans="2:13" ht="20.5" customHeight="1" x14ac:dyDescent="0.35">
      <c r="B30" s="1" t="s">
        <v>364</v>
      </c>
      <c r="C30" s="590">
        <v>0</v>
      </c>
      <c r="D30" s="590">
        <v>0</v>
      </c>
      <c r="E30" s="590">
        <v>0</v>
      </c>
      <c r="F30" s="590">
        <v>0</v>
      </c>
      <c r="G30" s="590">
        <v>0</v>
      </c>
      <c r="H30" s="590">
        <v>0</v>
      </c>
      <c r="I30" s="590">
        <v>0</v>
      </c>
      <c r="J30" s="590">
        <v>0</v>
      </c>
      <c r="K30" s="590">
        <v>0</v>
      </c>
      <c r="L30" s="590">
        <v>0</v>
      </c>
      <c r="M30" s="590">
        <v>0</v>
      </c>
    </row>
    <row r="31" spans="2:13" ht="20.5" customHeight="1" x14ac:dyDescent="0.35">
      <c r="B31" s="1" t="s">
        <v>365</v>
      </c>
      <c r="C31" s="590">
        <v>0</v>
      </c>
      <c r="D31" s="590">
        <v>0</v>
      </c>
      <c r="E31" s="590">
        <v>0</v>
      </c>
      <c r="F31" s="590">
        <v>0</v>
      </c>
      <c r="G31" s="590">
        <v>0</v>
      </c>
      <c r="H31" s="590">
        <v>0</v>
      </c>
      <c r="I31" s="590">
        <v>0</v>
      </c>
      <c r="J31" s="590">
        <v>0</v>
      </c>
      <c r="K31" s="590">
        <v>0</v>
      </c>
      <c r="L31" s="590">
        <v>0</v>
      </c>
      <c r="M31" s="590">
        <v>0</v>
      </c>
    </row>
    <row r="32" spans="2:13" ht="20.5" customHeight="1" x14ac:dyDescent="0.35">
      <c r="B32" s="1" t="s">
        <v>366</v>
      </c>
      <c r="C32" s="590">
        <v>0</v>
      </c>
      <c r="D32" s="590">
        <v>1167.1880000000001</v>
      </c>
      <c r="E32" s="590">
        <v>9531.018079999998</v>
      </c>
      <c r="F32" s="590">
        <v>24133.704000000002</v>
      </c>
      <c r="G32" s="590">
        <v>0</v>
      </c>
      <c r="H32" s="590">
        <v>185562.79399999999</v>
      </c>
      <c r="I32" s="590">
        <v>0</v>
      </c>
      <c r="J32" s="590">
        <v>790.96100000000001</v>
      </c>
      <c r="K32" s="590">
        <v>203.60770000000019</v>
      </c>
      <c r="L32" s="590">
        <v>748094.31370000006</v>
      </c>
      <c r="M32" s="590">
        <v>8231.66626</v>
      </c>
    </row>
    <row r="33" spans="2:13" ht="20.5" customHeight="1" x14ac:dyDescent="0.35">
      <c r="B33" s="1" t="s">
        <v>367</v>
      </c>
      <c r="C33" s="590">
        <v>0</v>
      </c>
      <c r="D33" s="590">
        <v>0</v>
      </c>
      <c r="E33" s="590">
        <v>0</v>
      </c>
      <c r="F33" s="590">
        <v>48597.183590000001</v>
      </c>
      <c r="G33" s="590">
        <v>0</v>
      </c>
      <c r="H33" s="590">
        <v>13289.097</v>
      </c>
      <c r="I33" s="590">
        <v>24471.80228</v>
      </c>
      <c r="J33" s="590">
        <v>181.40799999999999</v>
      </c>
      <c r="K33" s="590">
        <v>0</v>
      </c>
      <c r="L33" s="590">
        <v>0</v>
      </c>
      <c r="M33" s="590">
        <v>17308.940999999999</v>
      </c>
    </row>
    <row r="34" spans="2:13" ht="20.5" customHeight="1" x14ac:dyDescent="0.35">
      <c r="B34" s="1" t="s">
        <v>368</v>
      </c>
      <c r="C34" s="590">
        <v>1192894.1407099999</v>
      </c>
      <c r="D34" s="590">
        <v>31707.501317876799</v>
      </c>
      <c r="E34" s="590">
        <v>100449</v>
      </c>
      <c r="F34" s="590">
        <v>1766348.282878516</v>
      </c>
      <c r="G34" s="590">
        <v>719178.88980571367</v>
      </c>
      <c r="H34" s="590">
        <v>160256.08199999999</v>
      </c>
      <c r="I34" s="590">
        <v>2816916.96936</v>
      </c>
      <c r="J34" s="590">
        <v>585965.99880290229</v>
      </c>
      <c r="K34" s="590">
        <v>4364.6289999999999</v>
      </c>
      <c r="L34" s="590">
        <v>1042975.2849</v>
      </c>
      <c r="M34" s="590">
        <v>2223921.7930000001</v>
      </c>
    </row>
    <row r="35" spans="2:13" ht="20.5" customHeight="1" x14ac:dyDescent="0.35">
      <c r="B35" s="1" t="s">
        <v>369</v>
      </c>
      <c r="C35" s="590">
        <v>619888.09214999981</v>
      </c>
      <c r="D35" s="590">
        <v>73398.814879999991</v>
      </c>
      <c r="E35" s="590">
        <v>267564.79239000008</v>
      </c>
      <c r="F35" s="590">
        <v>74651.185020000194</v>
      </c>
      <c r="G35" s="590">
        <v>460606.55223000009</v>
      </c>
      <c r="H35" s="590">
        <v>40530.256000000001</v>
      </c>
      <c r="I35" s="590">
        <v>99287.039199999999</v>
      </c>
      <c r="J35" s="590">
        <v>55486.183979999987</v>
      </c>
      <c r="K35" s="590">
        <v>1842.553256429399</v>
      </c>
      <c r="L35" s="590">
        <v>11539.59474999986</v>
      </c>
      <c r="M35" s="590">
        <v>164594.27299999999</v>
      </c>
    </row>
    <row r="36" spans="2:13" ht="20.5" customHeight="1" x14ac:dyDescent="0.35">
      <c r="B36" s="1" t="s">
        <v>370</v>
      </c>
      <c r="C36" s="590">
        <v>0</v>
      </c>
      <c r="D36" s="590">
        <v>228629.580631658</v>
      </c>
      <c r="E36" s="590">
        <v>126136.027</v>
      </c>
      <c r="F36" s="590">
        <v>0</v>
      </c>
      <c r="G36" s="590">
        <v>0</v>
      </c>
      <c r="H36" s="590">
        <v>0</v>
      </c>
      <c r="I36" s="590">
        <v>0</v>
      </c>
      <c r="J36" s="590">
        <v>727728.89500000002</v>
      </c>
      <c r="K36" s="590">
        <v>0</v>
      </c>
      <c r="L36" s="590">
        <v>381627.092</v>
      </c>
      <c r="M36" s="590">
        <v>862972.76899999997</v>
      </c>
    </row>
    <row r="37" spans="2:13" ht="20.5" customHeight="1" x14ac:dyDescent="0.35">
      <c r="B37" s="1" t="s">
        <v>371</v>
      </c>
      <c r="C37" s="590">
        <v>780228.19591999985</v>
      </c>
      <c r="D37" s="590">
        <v>460435.87549802812</v>
      </c>
      <c r="E37" s="590">
        <v>1628428.2218879729</v>
      </c>
      <c r="F37" s="590">
        <v>3336901.7734874631</v>
      </c>
      <c r="G37" s="590">
        <v>3412439.5207158732</v>
      </c>
      <c r="H37" s="590">
        <v>765298.21676999994</v>
      </c>
      <c r="I37" s="590">
        <v>1187017.1348900001</v>
      </c>
      <c r="J37" s="590">
        <v>1800243.7590000001</v>
      </c>
      <c r="K37" s="590">
        <v>375636.57437078562</v>
      </c>
      <c r="L37" s="590">
        <v>0</v>
      </c>
      <c r="M37" s="590">
        <v>420300.09027999989</v>
      </c>
    </row>
    <row r="38" spans="2:13" ht="20.5" customHeight="1" x14ac:dyDescent="0.35">
      <c r="B38" s="1" t="s">
        <v>372</v>
      </c>
      <c r="C38" s="590">
        <v>153783.79709000001</v>
      </c>
      <c r="D38" s="590">
        <v>16356.812</v>
      </c>
      <c r="E38" s="590">
        <v>0</v>
      </c>
      <c r="F38" s="590">
        <v>88522.141659999601</v>
      </c>
      <c r="G38" s="590">
        <v>17585.215720000011</v>
      </c>
      <c r="H38" s="590">
        <v>297080.69400000002</v>
      </c>
      <c r="I38" s="590">
        <v>368105.97057339991</v>
      </c>
      <c r="J38" s="590">
        <v>626838.78300000005</v>
      </c>
      <c r="K38" s="590">
        <v>203846.61999850941</v>
      </c>
      <c r="L38" s="590">
        <v>1447806.00822</v>
      </c>
      <c r="M38" s="590">
        <v>103161.5998</v>
      </c>
    </row>
    <row r="39" spans="2:13" ht="20.5" customHeight="1" x14ac:dyDescent="0.35">
      <c r="B39" s="1" t="s">
        <v>373</v>
      </c>
      <c r="C39" s="590">
        <v>341375.70672316919</v>
      </c>
      <c r="D39" s="590">
        <v>334966.07136204123</v>
      </c>
      <c r="E39" s="590">
        <v>527783.29665000003</v>
      </c>
      <c r="F39" s="590">
        <v>129904.01300000001</v>
      </c>
      <c r="G39" s="590">
        <v>666725.66983185534</v>
      </c>
      <c r="H39" s="590">
        <v>405487.08299999998</v>
      </c>
      <c r="I39" s="590">
        <v>742715.37669245596</v>
      </c>
      <c r="J39" s="590">
        <v>798461.59919390397</v>
      </c>
      <c r="K39" s="590">
        <v>16526.231</v>
      </c>
      <c r="L39" s="590">
        <v>278788.79603204952</v>
      </c>
      <c r="M39" s="590">
        <v>0</v>
      </c>
    </row>
    <row r="40" spans="2:13" ht="20.5" customHeight="1" thickBot="1" x14ac:dyDescent="0.4">
      <c r="B40" s="171" t="s">
        <v>374</v>
      </c>
      <c r="C40" s="591">
        <v>5998801.6651731683</v>
      </c>
      <c r="D40" s="591">
        <v>3092273.8344258978</v>
      </c>
      <c r="E40" s="591">
        <v>5511006.6004116712</v>
      </c>
      <c r="F40" s="591">
        <v>16928165.699674889</v>
      </c>
      <c r="G40" s="591">
        <v>18471603.848802671</v>
      </c>
      <c r="H40" s="591">
        <v>2781284.6696360032</v>
      </c>
      <c r="I40" s="591">
        <v>14433442.696359331</v>
      </c>
      <c r="J40" s="591">
        <v>8352120.238395174</v>
      </c>
      <c r="K40" s="591">
        <v>1353018.770165724</v>
      </c>
      <c r="L40" s="591">
        <v>8230503.3478836603</v>
      </c>
      <c r="M40" s="591">
        <v>9222933.3889266849</v>
      </c>
    </row>
    <row r="41" spans="2:13" s="5" customFormat="1" ht="15" customHeight="1" thickTop="1" x14ac:dyDescent="0.35">
      <c r="B41" s="811" t="s">
        <v>378</v>
      </c>
      <c r="C41" s="818"/>
      <c r="D41" s="818"/>
      <c r="E41" s="818"/>
      <c r="F41" s="818"/>
      <c r="G41" s="818"/>
      <c r="H41" s="818"/>
      <c r="I41" s="818"/>
      <c r="J41" s="808" t="s">
        <v>376</v>
      </c>
      <c r="K41" s="809"/>
      <c r="L41" s="809"/>
      <c r="M41" s="809"/>
    </row>
    <row r="42" spans="2:13" x14ac:dyDescent="0.35">
      <c r="C42" s="50"/>
      <c r="D42" s="50"/>
      <c r="E42" s="50"/>
      <c r="F42" s="50"/>
      <c r="G42" s="50"/>
      <c r="H42" s="50"/>
      <c r="I42" s="50"/>
      <c r="J42" s="50"/>
      <c r="K42" s="50"/>
      <c r="L42" s="786"/>
      <c r="M42" s="786"/>
    </row>
    <row r="43" spans="2:13" x14ac:dyDescent="0.35">
      <c r="C43" s="713"/>
      <c r="D43" s="713"/>
      <c r="E43" s="713"/>
      <c r="F43" s="713"/>
      <c r="G43" s="713"/>
      <c r="H43" s="713"/>
      <c r="I43" s="713"/>
      <c r="J43" s="713"/>
      <c r="K43" s="713"/>
      <c r="L43" s="713"/>
      <c r="M43" s="713"/>
    </row>
    <row r="44" spans="2:13" x14ac:dyDescent="0.35">
      <c r="C44" s="713"/>
      <c r="D44" s="713"/>
      <c r="E44" s="713"/>
      <c r="F44" s="713"/>
      <c r="G44" s="713"/>
      <c r="H44" s="713"/>
      <c r="I44" s="713"/>
      <c r="J44" s="713"/>
      <c r="K44" s="713"/>
      <c r="L44" s="713"/>
      <c r="M44" s="713"/>
    </row>
  </sheetData>
  <sheetProtection algorithmName="SHA-512" hashValue="aEzV1/b3y5d2OWJUZF4QwlnqTjXuq3K/7zisj0OpVaM4oABZMvVFjIwtOmCFBzl1kYXWeDnenoK7t0TDG1GInw==" saltValue="VDCUdtgekMa6SZyabnyL0w==" spinCount="100000" sheet="1" objects="1" scenarios="1"/>
  <mergeCells count="4">
    <mergeCell ref="B3:M3"/>
    <mergeCell ref="B41:I41"/>
    <mergeCell ref="J41:M41"/>
    <mergeCell ref="L42:M42"/>
  </mergeCells>
  <pageMargins left="0.7" right="0.7" top="0.75" bottom="0.75" header="0.3" footer="0.3"/>
  <pageSetup scale="53" orientation="landscape"/>
  <headerFooter>
    <oddFooter>&amp;C_x000D_&amp;1#&amp;"Calibri"&amp;11&amp;K000000 Britam Public</oddFooter>
  </headerFooter>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2">
    <tabColor rgb="FFCC9900"/>
    <pageSetUpPr fitToPage="1"/>
  </sheetPr>
  <dimension ref="B1:N44"/>
  <sheetViews>
    <sheetView showGridLines="0" zoomScale="80" zoomScaleNormal="80" workbookViewId="0">
      <selection activeCell="H19" sqref="H19"/>
    </sheetView>
  </sheetViews>
  <sheetFormatPr defaultRowHeight="14.5" x14ac:dyDescent="0.35"/>
  <cols>
    <col min="2" max="2" width="31.1796875" customWidth="1"/>
    <col min="3" max="5" width="14.54296875" customWidth="1"/>
    <col min="6" max="6" width="16.453125" customWidth="1"/>
    <col min="7" max="7" width="14.54296875" customWidth="1"/>
    <col min="8" max="9" width="16.81640625" customWidth="1"/>
    <col min="10" max="15" width="14.54296875" customWidth="1"/>
    <col min="16" max="16" width="10.453125" customWidth="1"/>
  </cols>
  <sheetData>
    <row r="1" spans="2:14" ht="24" customHeight="1" x14ac:dyDescent="0.35"/>
    <row r="2" spans="2:14" ht="18" customHeight="1" x14ac:dyDescent="0.35">
      <c r="B2" s="816" t="s">
        <v>377</v>
      </c>
      <c r="C2" s="817"/>
      <c r="D2" s="817"/>
      <c r="E2" s="817"/>
      <c r="F2" s="817"/>
      <c r="G2" s="817"/>
      <c r="H2" s="817"/>
      <c r="I2" s="817"/>
      <c r="J2" s="817"/>
      <c r="K2" s="817"/>
      <c r="L2" s="817"/>
      <c r="M2" s="817"/>
      <c r="N2" s="817"/>
    </row>
    <row r="3" spans="2:14" ht="18" customHeight="1" x14ac:dyDescent="0.35">
      <c r="B3" s="815" t="s">
        <v>382</v>
      </c>
      <c r="C3" s="723"/>
      <c r="D3" s="723"/>
      <c r="E3" s="723"/>
      <c r="F3" s="723"/>
      <c r="G3" s="723"/>
      <c r="H3" s="723"/>
      <c r="I3" s="723"/>
      <c r="J3" s="723"/>
      <c r="K3" s="723"/>
      <c r="L3" s="723"/>
      <c r="M3" s="723"/>
      <c r="N3" s="724"/>
    </row>
    <row r="4" spans="2:14" ht="57" customHeight="1" x14ac:dyDescent="0.35">
      <c r="B4" s="3" t="s">
        <v>1</v>
      </c>
      <c r="C4" s="312" t="s">
        <v>28</v>
      </c>
      <c r="D4" s="312" t="s">
        <v>29</v>
      </c>
      <c r="E4" s="312" t="s">
        <v>30</v>
      </c>
      <c r="F4" s="312" t="s">
        <v>32</v>
      </c>
      <c r="G4" s="312" t="s">
        <v>291</v>
      </c>
      <c r="H4" s="312" t="s">
        <v>34</v>
      </c>
      <c r="I4" s="312" t="s">
        <v>35</v>
      </c>
      <c r="J4" s="312" t="s">
        <v>36</v>
      </c>
      <c r="K4" s="312" t="s">
        <v>280</v>
      </c>
      <c r="L4" s="312" t="s">
        <v>281</v>
      </c>
      <c r="M4" s="312" t="s">
        <v>38</v>
      </c>
      <c r="N4" s="312" t="s">
        <v>39</v>
      </c>
    </row>
    <row r="5" spans="2:14" ht="20.5" customHeight="1" x14ac:dyDescent="0.35">
      <c r="B5" s="1" t="s">
        <v>383</v>
      </c>
      <c r="C5" s="585">
        <v>600000</v>
      </c>
      <c r="D5" s="585">
        <v>810000</v>
      </c>
      <c r="E5" s="585">
        <v>1500000</v>
      </c>
      <c r="F5" s="585">
        <v>1006250</v>
      </c>
      <c r="G5" s="585">
        <v>1000000</v>
      </c>
      <c r="H5" s="585">
        <v>1000000</v>
      </c>
      <c r="I5" s="585">
        <v>600000</v>
      </c>
      <c r="J5" s="585">
        <v>0</v>
      </c>
      <c r="K5" s="585">
        <v>0</v>
      </c>
      <c r="L5" s="585">
        <v>2763720</v>
      </c>
      <c r="M5" s="585">
        <v>600000</v>
      </c>
      <c r="N5" s="585">
        <v>810721.06</v>
      </c>
    </row>
    <row r="6" spans="2:14" ht="20.5" customHeight="1" x14ac:dyDescent="0.35">
      <c r="B6" s="1" t="s">
        <v>384</v>
      </c>
      <c r="C6" s="585">
        <v>0</v>
      </c>
      <c r="D6" s="585">
        <v>512138.51</v>
      </c>
      <c r="E6" s="585">
        <v>0</v>
      </c>
      <c r="F6" s="585">
        <v>0</v>
      </c>
      <c r="G6" s="585">
        <v>10871.242</v>
      </c>
      <c r="H6" s="585">
        <v>0</v>
      </c>
      <c r="I6" s="585">
        <v>0</v>
      </c>
      <c r="J6" s="585">
        <v>0</v>
      </c>
      <c r="K6" s="585">
        <v>0</v>
      </c>
      <c r="L6" s="585">
        <v>0</v>
      </c>
      <c r="M6" s="585">
        <v>1198.2950000000001</v>
      </c>
      <c r="N6" s="585">
        <v>0</v>
      </c>
    </row>
    <row r="7" spans="2:14" ht="20.5" customHeight="1" x14ac:dyDescent="0.35">
      <c r="B7" s="1" t="s">
        <v>385</v>
      </c>
      <c r="C7" s="585">
        <v>99418.265209999998</v>
      </c>
      <c r="D7" s="585">
        <v>266272.86900000001</v>
      </c>
      <c r="E7" s="585">
        <v>901336.61100000003</v>
      </c>
      <c r="F7" s="585">
        <v>0</v>
      </c>
      <c r="G7" s="585">
        <v>0</v>
      </c>
      <c r="H7" s="585">
        <v>-219779.24100000001</v>
      </c>
      <c r="I7" s="585">
        <v>342209.33899999998</v>
      </c>
      <c r="J7" s="585">
        <v>0</v>
      </c>
      <c r="K7" s="585">
        <v>0</v>
      </c>
      <c r="L7" s="585">
        <v>-119171.49800000001</v>
      </c>
      <c r="M7" s="585">
        <v>454753</v>
      </c>
      <c r="N7" s="585">
        <v>24773.61175</v>
      </c>
    </row>
    <row r="8" spans="2:14" ht="20.5" customHeight="1" x14ac:dyDescent="0.35">
      <c r="B8" s="1" t="s">
        <v>341</v>
      </c>
      <c r="C8" s="585">
        <v>0</v>
      </c>
      <c r="D8" s="585">
        <v>0</v>
      </c>
      <c r="E8" s="585">
        <v>0</v>
      </c>
      <c r="F8" s="585">
        <v>30588.069</v>
      </c>
      <c r="G8" s="585">
        <v>0</v>
      </c>
      <c r="H8" s="585">
        <v>300000</v>
      </c>
      <c r="I8" s="585">
        <v>20000</v>
      </c>
      <c r="J8" s="585">
        <v>0</v>
      </c>
      <c r="K8" s="585">
        <v>0</v>
      </c>
      <c r="L8" s="585">
        <v>0</v>
      </c>
      <c r="M8" s="585">
        <v>553622</v>
      </c>
      <c r="N8" s="585">
        <v>0</v>
      </c>
    </row>
    <row r="9" spans="2:14" ht="20.5" customHeight="1" x14ac:dyDescent="0.35">
      <c r="B9" s="1" t="s">
        <v>342</v>
      </c>
      <c r="C9" s="585">
        <v>391488.33774886437</v>
      </c>
      <c r="D9" s="585">
        <v>140412.6304590902</v>
      </c>
      <c r="E9" s="585">
        <v>5094818.0179099999</v>
      </c>
      <c r="F9" s="585">
        <v>1193231.6410000001</v>
      </c>
      <c r="G9" s="585">
        <v>864267.87142706895</v>
      </c>
      <c r="H9" s="585">
        <v>6359070</v>
      </c>
      <c r="I9" s="585">
        <v>265137.658</v>
      </c>
      <c r="J9" s="585">
        <v>0</v>
      </c>
      <c r="K9" s="585">
        <v>0</v>
      </c>
      <c r="L9" s="585">
        <v>1515760.243429967</v>
      </c>
      <c r="M9" s="585">
        <v>2890821.722000001</v>
      </c>
      <c r="N9" s="585">
        <v>-2104998.3766137729</v>
      </c>
    </row>
    <row r="10" spans="2:14" ht="20.5" customHeight="1" x14ac:dyDescent="0.35">
      <c r="B10" s="1" t="s">
        <v>343</v>
      </c>
      <c r="C10" s="585">
        <v>0</v>
      </c>
      <c r="D10" s="585">
        <v>0</v>
      </c>
      <c r="E10" s="585">
        <v>949916.054</v>
      </c>
      <c r="F10" s="585">
        <v>23176.021000000001</v>
      </c>
      <c r="G10" s="585">
        <v>0</v>
      </c>
      <c r="H10" s="585">
        <v>0</v>
      </c>
      <c r="I10" s="585">
        <v>0</v>
      </c>
      <c r="J10" s="585">
        <v>0</v>
      </c>
      <c r="K10" s="585">
        <v>0</v>
      </c>
      <c r="L10" s="585">
        <v>0</v>
      </c>
      <c r="M10" s="585">
        <v>0</v>
      </c>
      <c r="N10" s="585">
        <v>1534217.273</v>
      </c>
    </row>
    <row r="11" spans="2:14" ht="20.5" customHeight="1" thickBot="1" x14ac:dyDescent="0.4">
      <c r="B11" s="171" t="s">
        <v>344</v>
      </c>
      <c r="C11" s="591">
        <v>1090906.602958865</v>
      </c>
      <c r="D11" s="591">
        <v>1728824.00945909</v>
      </c>
      <c r="E11" s="591">
        <v>8446070.682909999</v>
      </c>
      <c r="F11" s="591">
        <v>2253245.7310000001</v>
      </c>
      <c r="G11" s="591">
        <v>1875139.113427069</v>
      </c>
      <c r="H11" s="591">
        <v>7439290.7589999996</v>
      </c>
      <c r="I11" s="591">
        <v>1227346.997</v>
      </c>
      <c r="J11" s="591">
        <v>0</v>
      </c>
      <c r="K11" s="591">
        <v>0</v>
      </c>
      <c r="L11" s="591">
        <v>4160308.7454299671</v>
      </c>
      <c r="M11" s="591">
        <v>4500395.017</v>
      </c>
      <c r="N11" s="591">
        <v>264713.56813622708</v>
      </c>
    </row>
    <row r="12" spans="2:14" ht="20.5" customHeight="1" thickTop="1" x14ac:dyDescent="0.35">
      <c r="B12" s="1" t="s">
        <v>346</v>
      </c>
      <c r="C12" s="585">
        <v>3448998.3295146599</v>
      </c>
      <c r="D12" s="585">
        <v>3687978.8431084901</v>
      </c>
      <c r="E12" s="585">
        <v>13380502.540999999</v>
      </c>
      <c r="F12" s="585">
        <v>3144882.9589999998</v>
      </c>
      <c r="G12" s="585">
        <v>1521127.8616881331</v>
      </c>
      <c r="H12" s="585">
        <v>6759255.0820000004</v>
      </c>
      <c r="I12" s="585">
        <v>1114820.307723271</v>
      </c>
      <c r="J12" s="585">
        <v>0</v>
      </c>
      <c r="K12" s="585">
        <v>0</v>
      </c>
      <c r="L12" s="585">
        <v>4893706.9595654272</v>
      </c>
      <c r="M12" s="585">
        <v>6002162.9999999991</v>
      </c>
      <c r="N12" s="585">
        <v>2511781.5840973719</v>
      </c>
    </row>
    <row r="13" spans="2:14" ht="20.5" customHeight="1" x14ac:dyDescent="0.35">
      <c r="B13" s="1" t="s">
        <v>347</v>
      </c>
      <c r="C13" s="585">
        <v>0</v>
      </c>
      <c r="D13" s="585">
        <v>0</v>
      </c>
      <c r="E13" s="585">
        <v>1843359.5260000001</v>
      </c>
      <c r="F13" s="585">
        <v>0</v>
      </c>
      <c r="G13" s="585">
        <v>138987.67480931329</v>
      </c>
      <c r="H13" s="585">
        <v>0</v>
      </c>
      <c r="I13" s="585">
        <v>0</v>
      </c>
      <c r="J13" s="585">
        <v>0</v>
      </c>
      <c r="K13" s="585">
        <v>0</v>
      </c>
      <c r="L13" s="585">
        <v>0</v>
      </c>
      <c r="M13" s="585">
        <v>0</v>
      </c>
      <c r="N13" s="585">
        <v>0</v>
      </c>
    </row>
    <row r="14" spans="2:14" ht="20.5" customHeight="1" x14ac:dyDescent="0.35">
      <c r="B14" s="1" t="s">
        <v>348</v>
      </c>
      <c r="C14" s="585">
        <v>0</v>
      </c>
      <c r="D14" s="585">
        <v>0</v>
      </c>
      <c r="E14" s="585">
        <v>140170.15</v>
      </c>
      <c r="F14" s="585">
        <v>0</v>
      </c>
      <c r="G14" s="585">
        <v>0</v>
      </c>
      <c r="H14" s="585">
        <v>455442.64799999999</v>
      </c>
      <c r="I14" s="585">
        <v>0</v>
      </c>
      <c r="J14" s="585">
        <v>0</v>
      </c>
      <c r="K14" s="585">
        <v>0</v>
      </c>
      <c r="L14" s="585">
        <v>0</v>
      </c>
      <c r="M14" s="585">
        <v>52307.449000000001</v>
      </c>
      <c r="N14" s="585">
        <v>172094.11300000001</v>
      </c>
    </row>
    <row r="15" spans="2:14" ht="20.5" customHeight="1" x14ac:dyDescent="0.35">
      <c r="B15" s="1" t="s">
        <v>349</v>
      </c>
      <c r="C15" s="585">
        <v>29385.122725245899</v>
      </c>
      <c r="D15" s="585">
        <v>368920.93599999999</v>
      </c>
      <c r="E15" s="585">
        <v>317756.88099999999</v>
      </c>
      <c r="F15" s="585">
        <v>148970.549</v>
      </c>
      <c r="G15" s="585">
        <v>92092.086219999983</v>
      </c>
      <c r="H15" s="585">
        <v>957299.79599999997</v>
      </c>
      <c r="I15" s="585">
        <v>78583.245999999999</v>
      </c>
      <c r="J15" s="585">
        <v>0</v>
      </c>
      <c r="K15" s="585">
        <v>0</v>
      </c>
      <c r="L15" s="585">
        <v>29213.41689056396</v>
      </c>
      <c r="M15" s="585">
        <v>172422.13399999999</v>
      </c>
      <c r="N15" s="585">
        <v>289990.21399999998</v>
      </c>
    </row>
    <row r="16" spans="2:14" ht="20.5" customHeight="1" x14ac:dyDescent="0.35">
      <c r="B16" s="1" t="s">
        <v>350</v>
      </c>
      <c r="C16" s="585">
        <v>57394.349644675793</v>
      </c>
      <c r="D16" s="585">
        <v>500977.03938999987</v>
      </c>
      <c r="E16" s="585">
        <v>407913.52299999999</v>
      </c>
      <c r="F16" s="585">
        <v>46064.964</v>
      </c>
      <c r="G16" s="585">
        <v>177322.11056</v>
      </c>
      <c r="H16" s="585">
        <v>315132.71500000003</v>
      </c>
      <c r="I16" s="585">
        <v>53478.226999999999</v>
      </c>
      <c r="J16" s="585">
        <v>0</v>
      </c>
      <c r="K16" s="585">
        <v>0</v>
      </c>
      <c r="L16" s="585">
        <v>1144064.1397775749</v>
      </c>
      <c r="M16" s="585">
        <v>20212.471000000001</v>
      </c>
      <c r="N16" s="585">
        <v>126989.1292685628</v>
      </c>
    </row>
    <row r="17" spans="2:14" ht="20.5" customHeight="1" thickBot="1" x14ac:dyDescent="0.4">
      <c r="B17" s="171" t="s">
        <v>351</v>
      </c>
      <c r="C17" s="591">
        <v>4626684.4048434468</v>
      </c>
      <c r="D17" s="591">
        <v>6286700.8279575799</v>
      </c>
      <c r="E17" s="591">
        <v>24535773.303909998</v>
      </c>
      <c r="F17" s="591">
        <v>5593164.2029999997</v>
      </c>
      <c r="G17" s="591">
        <v>3804668.8467045161</v>
      </c>
      <c r="H17" s="591">
        <v>15926421</v>
      </c>
      <c r="I17" s="591">
        <v>2474228.7777232709</v>
      </c>
      <c r="J17" s="591">
        <v>0</v>
      </c>
      <c r="K17" s="591">
        <v>0</v>
      </c>
      <c r="L17" s="591">
        <v>10227293.26166353</v>
      </c>
      <c r="M17" s="591">
        <v>10747500.071</v>
      </c>
      <c r="N17" s="591">
        <v>3365568.6085021631</v>
      </c>
    </row>
    <row r="18" spans="2:14" ht="20.5" customHeight="1" thickTop="1" x14ac:dyDescent="0.35">
      <c r="B18" s="1" t="s">
        <v>352</v>
      </c>
      <c r="C18" s="590">
        <v>17740.740000000002</v>
      </c>
      <c r="D18" s="590">
        <v>42217</v>
      </c>
      <c r="E18" s="590">
        <v>20062.233</v>
      </c>
      <c r="F18" s="590">
        <v>66468.88</v>
      </c>
      <c r="G18" s="590">
        <v>5630.4838500000014</v>
      </c>
      <c r="H18" s="590">
        <v>62303.699000000001</v>
      </c>
      <c r="I18" s="590">
        <v>26691.994999999999</v>
      </c>
      <c r="J18" s="590">
        <v>0</v>
      </c>
      <c r="K18" s="590">
        <v>0</v>
      </c>
      <c r="L18" s="590">
        <v>48366.216999999997</v>
      </c>
      <c r="M18" s="585">
        <v>7314.5640000000003</v>
      </c>
      <c r="N18" s="590">
        <v>7200.8609999999999</v>
      </c>
    </row>
    <row r="19" spans="2:14" ht="20.5" customHeight="1" x14ac:dyDescent="0.35">
      <c r="B19" s="1" t="s">
        <v>353</v>
      </c>
      <c r="C19" s="590">
        <v>222528.318</v>
      </c>
      <c r="D19" s="590">
        <v>443000.00099999999</v>
      </c>
      <c r="E19" s="590">
        <v>1169999</v>
      </c>
      <c r="F19" s="590">
        <v>397500</v>
      </c>
      <c r="G19" s="590">
        <v>29260.18106042147</v>
      </c>
      <c r="H19" s="590">
        <v>0</v>
      </c>
      <c r="I19" s="590">
        <v>0</v>
      </c>
      <c r="J19" s="590">
        <v>0</v>
      </c>
      <c r="K19" s="590">
        <v>0</v>
      </c>
      <c r="L19" s="590">
        <v>0</v>
      </c>
      <c r="M19" s="590">
        <v>798788.43400000001</v>
      </c>
      <c r="N19" s="590">
        <v>102738.482</v>
      </c>
    </row>
    <row r="20" spans="2:14" ht="20.5" customHeight="1" x14ac:dyDescent="0.35">
      <c r="B20" s="1" t="s">
        <v>354</v>
      </c>
      <c r="C20" s="590">
        <v>1000571.683</v>
      </c>
      <c r="D20" s="590">
        <v>980000</v>
      </c>
      <c r="E20" s="590">
        <v>1310000</v>
      </c>
      <c r="F20" s="590">
        <v>1016700</v>
      </c>
      <c r="G20" s="590">
        <v>0</v>
      </c>
      <c r="H20" s="590">
        <v>2780000</v>
      </c>
      <c r="I20" s="590">
        <v>480500</v>
      </c>
      <c r="J20" s="590">
        <v>0</v>
      </c>
      <c r="K20" s="590">
        <v>0</v>
      </c>
      <c r="L20" s="590">
        <v>0</v>
      </c>
      <c r="M20" s="590">
        <v>1292399.9990000001</v>
      </c>
      <c r="N20" s="590">
        <v>874500</v>
      </c>
    </row>
    <row r="21" spans="2:14" ht="20.5" customHeight="1" x14ac:dyDescent="0.35">
      <c r="B21" s="1" t="s">
        <v>355</v>
      </c>
      <c r="C21" s="590">
        <v>9039.3590000000004</v>
      </c>
      <c r="D21" s="590">
        <v>33018.059000000001</v>
      </c>
      <c r="E21" s="590">
        <v>26758.044999999998</v>
      </c>
      <c r="F21" s="590">
        <v>175508.26500000001</v>
      </c>
      <c r="G21" s="590">
        <v>10646.610598682981</v>
      </c>
      <c r="H21" s="590">
        <v>48041.688000000002</v>
      </c>
      <c r="I21" s="590">
        <v>132077.70300000001</v>
      </c>
      <c r="J21" s="590">
        <v>0</v>
      </c>
      <c r="K21" s="590">
        <v>0</v>
      </c>
      <c r="L21" s="590">
        <v>80763.83</v>
      </c>
      <c r="M21" s="590">
        <v>55155.588000000003</v>
      </c>
      <c r="N21" s="590">
        <v>12567.226129999999</v>
      </c>
    </row>
    <row r="22" spans="2:14" ht="20.5" customHeight="1" x14ac:dyDescent="0.35">
      <c r="B22" s="1" t="s">
        <v>356</v>
      </c>
      <c r="C22" s="590">
        <v>1704071.938523252</v>
      </c>
      <c r="D22" s="590">
        <v>1100438.000981766</v>
      </c>
      <c r="E22" s="590">
        <v>6349890.926</v>
      </c>
      <c r="F22" s="590">
        <v>1256390.7720000001</v>
      </c>
      <c r="G22" s="590">
        <v>1555115.5923180969</v>
      </c>
      <c r="H22" s="590">
        <v>6181003.2850000001</v>
      </c>
      <c r="I22" s="590">
        <v>556994.00199999998</v>
      </c>
      <c r="J22" s="590">
        <v>0</v>
      </c>
      <c r="K22" s="590">
        <v>0</v>
      </c>
      <c r="L22" s="590">
        <v>4291947.7356000002</v>
      </c>
      <c r="M22" s="585">
        <v>3764049.2889999999</v>
      </c>
      <c r="N22" s="590">
        <v>154360.83799</v>
      </c>
    </row>
    <row r="23" spans="2:14" ht="20.5" customHeight="1" x14ac:dyDescent="0.35">
      <c r="B23" s="1" t="s">
        <v>357</v>
      </c>
      <c r="C23" s="590">
        <v>0</v>
      </c>
      <c r="D23" s="590">
        <v>0</v>
      </c>
      <c r="E23" s="590">
        <v>0</v>
      </c>
      <c r="F23" s="590">
        <v>0</v>
      </c>
      <c r="G23" s="590">
        <v>0</v>
      </c>
      <c r="H23" s="590">
        <v>77681.899000000005</v>
      </c>
      <c r="I23" s="590">
        <v>0</v>
      </c>
      <c r="J23" s="590">
        <v>0</v>
      </c>
      <c r="K23" s="590">
        <v>0</v>
      </c>
      <c r="L23" s="590">
        <v>0</v>
      </c>
      <c r="M23" s="585">
        <v>0</v>
      </c>
      <c r="N23" s="590">
        <v>0</v>
      </c>
    </row>
    <row r="24" spans="2:14" ht="20.5" customHeight="1" x14ac:dyDescent="0.35">
      <c r="B24" s="1" t="s">
        <v>358</v>
      </c>
      <c r="C24" s="590">
        <v>0</v>
      </c>
      <c r="D24" s="590">
        <v>0</v>
      </c>
      <c r="E24" s="590">
        <v>1080779.358</v>
      </c>
      <c r="F24" s="590">
        <v>0</v>
      </c>
      <c r="G24" s="590">
        <v>0</v>
      </c>
      <c r="H24" s="590">
        <v>564243.20499999996</v>
      </c>
      <c r="I24" s="590">
        <v>0</v>
      </c>
      <c r="J24" s="590">
        <v>0</v>
      </c>
      <c r="K24" s="590">
        <v>0</v>
      </c>
      <c r="L24" s="590">
        <v>1883355.169</v>
      </c>
      <c r="M24" s="585">
        <v>105611.796</v>
      </c>
      <c r="N24" s="590">
        <v>124000</v>
      </c>
    </row>
    <row r="25" spans="2:14" ht="20.5" customHeight="1" x14ac:dyDescent="0.35">
      <c r="B25" s="1" t="s">
        <v>359</v>
      </c>
      <c r="C25" s="590">
        <v>4496.25</v>
      </c>
      <c r="D25" s="590">
        <v>0</v>
      </c>
      <c r="E25" s="590">
        <v>0</v>
      </c>
      <c r="F25" s="590">
        <v>0</v>
      </c>
      <c r="G25" s="590">
        <v>0</v>
      </c>
      <c r="H25" s="590">
        <v>58038.612000000001</v>
      </c>
      <c r="I25" s="590">
        <v>0</v>
      </c>
      <c r="J25" s="590">
        <v>0</v>
      </c>
      <c r="K25" s="590">
        <v>0</v>
      </c>
      <c r="L25" s="590">
        <v>0</v>
      </c>
      <c r="M25" s="585">
        <v>0</v>
      </c>
      <c r="N25" s="590">
        <v>0</v>
      </c>
    </row>
    <row r="26" spans="2:14" ht="20.5" customHeight="1" x14ac:dyDescent="0.35">
      <c r="B26" s="1" t="s">
        <v>360</v>
      </c>
      <c r="C26" s="590">
        <v>0</v>
      </c>
      <c r="D26" s="590">
        <v>0</v>
      </c>
      <c r="E26" s="590">
        <v>0</v>
      </c>
      <c r="F26" s="590">
        <v>0</v>
      </c>
      <c r="G26" s="590">
        <v>0</v>
      </c>
      <c r="H26" s="590">
        <v>0</v>
      </c>
      <c r="I26" s="590">
        <v>0</v>
      </c>
      <c r="J26" s="590">
        <v>0</v>
      </c>
      <c r="K26" s="590">
        <v>0</v>
      </c>
      <c r="L26" s="590">
        <v>0</v>
      </c>
      <c r="M26" s="585">
        <v>0</v>
      </c>
      <c r="N26" s="590">
        <v>0</v>
      </c>
    </row>
    <row r="27" spans="2:14" ht="20.5" customHeight="1" x14ac:dyDescent="0.35">
      <c r="B27" s="1" t="s">
        <v>361</v>
      </c>
      <c r="C27" s="590">
        <v>0</v>
      </c>
      <c r="D27" s="590">
        <v>0</v>
      </c>
      <c r="E27" s="590">
        <v>0</v>
      </c>
      <c r="F27" s="590">
        <v>0</v>
      </c>
      <c r="G27" s="590">
        <v>0</v>
      </c>
      <c r="H27" s="590">
        <v>0</v>
      </c>
      <c r="I27" s="590">
        <v>0</v>
      </c>
      <c r="J27" s="590">
        <v>0</v>
      </c>
      <c r="K27" s="590">
        <v>0</v>
      </c>
      <c r="L27" s="590">
        <v>0</v>
      </c>
      <c r="M27" s="590">
        <v>0</v>
      </c>
      <c r="N27" s="590">
        <v>0</v>
      </c>
    </row>
    <row r="28" spans="2:14" ht="20.5" customHeight="1" x14ac:dyDescent="0.35">
      <c r="B28" s="1" t="s">
        <v>362</v>
      </c>
      <c r="C28" s="590">
        <v>0</v>
      </c>
      <c r="D28" s="590">
        <v>0</v>
      </c>
      <c r="E28" s="590">
        <v>350733.40299999999</v>
      </c>
      <c r="F28" s="590">
        <v>58619.807000000001</v>
      </c>
      <c r="G28" s="590">
        <v>0</v>
      </c>
      <c r="H28" s="590">
        <v>534283.92599999998</v>
      </c>
      <c r="I28" s="590">
        <v>36511.612000000001</v>
      </c>
      <c r="J28" s="590">
        <v>0</v>
      </c>
      <c r="K28" s="590">
        <v>0</v>
      </c>
      <c r="L28" s="590">
        <v>177622.90521429101</v>
      </c>
      <c r="M28" s="590">
        <v>25474.175999999999</v>
      </c>
      <c r="N28" s="590">
        <v>4332.63</v>
      </c>
    </row>
    <row r="29" spans="2:14" ht="20.5" customHeight="1" x14ac:dyDescent="0.35">
      <c r="B29" s="1" t="s">
        <v>363</v>
      </c>
      <c r="C29" s="590">
        <v>0</v>
      </c>
      <c r="D29" s="590">
        <v>0</v>
      </c>
      <c r="E29" s="590">
        <v>477008.19</v>
      </c>
      <c r="F29" s="590">
        <v>8387.61</v>
      </c>
      <c r="G29" s="590">
        <v>0</v>
      </c>
      <c r="H29" s="590">
        <v>12889.12</v>
      </c>
      <c r="I29" s="590">
        <v>0</v>
      </c>
      <c r="J29" s="590">
        <v>0</v>
      </c>
      <c r="K29" s="590">
        <v>0</v>
      </c>
      <c r="L29" s="590">
        <v>729462.93842966785</v>
      </c>
      <c r="M29" s="585">
        <v>915102.05700000003</v>
      </c>
      <c r="N29" s="590">
        <v>531669.65652999992</v>
      </c>
    </row>
    <row r="30" spans="2:14" ht="20.5" customHeight="1" x14ac:dyDescent="0.35">
      <c r="B30" s="1" t="s">
        <v>364</v>
      </c>
      <c r="C30" s="590">
        <v>0</v>
      </c>
      <c r="D30" s="590">
        <v>0</v>
      </c>
      <c r="E30" s="590">
        <v>0</v>
      </c>
      <c r="F30" s="590">
        <v>0</v>
      </c>
      <c r="G30" s="590">
        <v>0</v>
      </c>
      <c r="H30" s="590">
        <v>0</v>
      </c>
      <c r="I30" s="590">
        <v>0</v>
      </c>
      <c r="J30" s="590">
        <v>0</v>
      </c>
      <c r="K30" s="590">
        <v>0</v>
      </c>
      <c r="L30" s="590">
        <v>402.1</v>
      </c>
      <c r="M30" s="585">
        <v>0</v>
      </c>
      <c r="N30" s="590">
        <v>0</v>
      </c>
    </row>
    <row r="31" spans="2:14" ht="20.5" customHeight="1" x14ac:dyDescent="0.35">
      <c r="B31" s="1" t="s">
        <v>365</v>
      </c>
      <c r="C31" s="590">
        <v>0</v>
      </c>
      <c r="D31" s="590">
        <v>0</v>
      </c>
      <c r="E31" s="590">
        <v>0</v>
      </c>
      <c r="F31" s="590">
        <v>0</v>
      </c>
      <c r="G31" s="590">
        <v>0</v>
      </c>
      <c r="H31" s="590">
        <v>0</v>
      </c>
      <c r="I31" s="590">
        <v>0</v>
      </c>
      <c r="J31" s="590">
        <v>0</v>
      </c>
      <c r="K31" s="590">
        <v>0</v>
      </c>
      <c r="L31" s="590">
        <v>0</v>
      </c>
      <c r="M31" s="585">
        <v>0</v>
      </c>
      <c r="N31" s="590">
        <v>0</v>
      </c>
    </row>
    <row r="32" spans="2:14" ht="20.5" customHeight="1" x14ac:dyDescent="0.35">
      <c r="B32" s="1" t="s">
        <v>366</v>
      </c>
      <c r="C32" s="590">
        <v>0</v>
      </c>
      <c r="D32" s="590">
        <v>103.52967280000119</v>
      </c>
      <c r="E32" s="590">
        <v>251800.527</v>
      </c>
      <c r="F32" s="590">
        <v>0</v>
      </c>
      <c r="G32" s="590">
        <v>6108.6666799999994</v>
      </c>
      <c r="H32" s="590">
        <v>38117.345999999998</v>
      </c>
      <c r="I32" s="590">
        <v>5185.9369999999999</v>
      </c>
      <c r="J32" s="590">
        <v>0</v>
      </c>
      <c r="K32" s="590">
        <v>0</v>
      </c>
      <c r="L32" s="590">
        <v>0</v>
      </c>
      <c r="M32" s="590">
        <v>20219.893</v>
      </c>
      <c r="N32" s="590">
        <v>0</v>
      </c>
    </row>
    <row r="33" spans="2:14" ht="20.5" customHeight="1" x14ac:dyDescent="0.35">
      <c r="B33" s="1" t="s">
        <v>367</v>
      </c>
      <c r="C33" s="590">
        <v>3302.2691599999998</v>
      </c>
      <c r="D33" s="590">
        <v>0</v>
      </c>
      <c r="E33" s="590">
        <v>0</v>
      </c>
      <c r="F33" s="590">
        <v>0</v>
      </c>
      <c r="G33" s="590">
        <v>0</v>
      </c>
      <c r="H33" s="590">
        <v>0</v>
      </c>
      <c r="I33" s="590">
        <v>0</v>
      </c>
      <c r="J33" s="590">
        <v>0</v>
      </c>
      <c r="K33" s="590">
        <v>0</v>
      </c>
      <c r="L33" s="590">
        <v>23102.65</v>
      </c>
      <c r="M33" s="585">
        <v>0</v>
      </c>
      <c r="N33" s="590">
        <v>0</v>
      </c>
    </row>
    <row r="34" spans="2:14" ht="20.5" customHeight="1" x14ac:dyDescent="0.35">
      <c r="B34" s="1" t="s">
        <v>368</v>
      </c>
      <c r="C34" s="590">
        <v>436935.26592535892</v>
      </c>
      <c r="D34" s="590">
        <v>1788227.1100738151</v>
      </c>
      <c r="E34" s="590">
        <v>1546298.483</v>
      </c>
      <c r="F34" s="590">
        <v>1122518.6410000001</v>
      </c>
      <c r="G34" s="590">
        <v>847652.6230551732</v>
      </c>
      <c r="H34" s="590">
        <v>1091055.4779999999</v>
      </c>
      <c r="I34" s="590">
        <v>463127.03999999998</v>
      </c>
      <c r="J34" s="590">
        <v>0</v>
      </c>
      <c r="K34" s="590">
        <v>0</v>
      </c>
      <c r="L34" s="590">
        <v>1668931.416362039</v>
      </c>
      <c r="M34" s="590">
        <v>65357.845000000001</v>
      </c>
      <c r="N34" s="590">
        <v>51814.071790000002</v>
      </c>
    </row>
    <row r="35" spans="2:14" ht="20.5" customHeight="1" x14ac:dyDescent="0.35">
      <c r="B35" s="1" t="s">
        <v>369</v>
      </c>
      <c r="C35" s="590">
        <v>107664.534</v>
      </c>
      <c r="D35" s="590">
        <v>0</v>
      </c>
      <c r="E35" s="590">
        <v>137736.66500000001</v>
      </c>
      <c r="F35" s="590">
        <v>63771.110999999997</v>
      </c>
      <c r="G35" s="590">
        <v>51608.643776800003</v>
      </c>
      <c r="H35" s="590">
        <v>83597.792000000001</v>
      </c>
      <c r="I35" s="590">
        <v>122783.939</v>
      </c>
      <c r="J35" s="590">
        <v>0</v>
      </c>
      <c r="K35" s="590">
        <v>0</v>
      </c>
      <c r="L35" s="590">
        <v>200400.15044999999</v>
      </c>
      <c r="M35" s="590">
        <v>18398.885999999999</v>
      </c>
      <c r="N35" s="590">
        <v>15370.62315000001</v>
      </c>
    </row>
    <row r="36" spans="2:14" ht="20.5" customHeight="1" x14ac:dyDescent="0.35">
      <c r="B36" s="1" t="s">
        <v>370</v>
      </c>
      <c r="C36" s="590">
        <v>0</v>
      </c>
      <c r="D36" s="590">
        <v>0</v>
      </c>
      <c r="E36" s="590">
        <v>3504704.0559999999</v>
      </c>
      <c r="F36" s="590">
        <v>110191.74</v>
      </c>
      <c r="G36" s="590">
        <v>784140.94739667966</v>
      </c>
      <c r="H36" s="590">
        <v>0</v>
      </c>
      <c r="I36" s="590">
        <v>104926.706553011</v>
      </c>
      <c r="J36" s="590">
        <v>0</v>
      </c>
      <c r="K36" s="590">
        <v>0</v>
      </c>
      <c r="L36" s="590">
        <v>0</v>
      </c>
      <c r="M36" s="590">
        <v>0</v>
      </c>
      <c r="N36" s="590">
        <v>0</v>
      </c>
    </row>
    <row r="37" spans="2:14" ht="20.5" customHeight="1" x14ac:dyDescent="0.35">
      <c r="B37" s="1" t="s">
        <v>371</v>
      </c>
      <c r="C37" s="590">
        <v>711947.49119483621</v>
      </c>
      <c r="D37" s="590">
        <v>1655216.9588903</v>
      </c>
      <c r="E37" s="590">
        <v>7889552.5870000003</v>
      </c>
      <c r="F37" s="590">
        <v>1039131.54</v>
      </c>
      <c r="G37" s="590">
        <v>398628.82485429221</v>
      </c>
      <c r="H37" s="590">
        <v>3405554.030040001</v>
      </c>
      <c r="I37" s="590">
        <v>303192.582575657</v>
      </c>
      <c r="J37" s="590">
        <v>0</v>
      </c>
      <c r="K37" s="590">
        <v>0</v>
      </c>
      <c r="L37" s="590">
        <v>172152.33999000001</v>
      </c>
      <c r="M37" s="590">
        <v>2561697</v>
      </c>
      <c r="N37" s="590">
        <v>355815.37343425269</v>
      </c>
    </row>
    <row r="38" spans="2:14" ht="20.5" customHeight="1" x14ac:dyDescent="0.35">
      <c r="B38" s="1" t="s">
        <v>372</v>
      </c>
      <c r="C38" s="590">
        <v>338914.30893</v>
      </c>
      <c r="D38" s="590">
        <v>60834.468999999997</v>
      </c>
      <c r="E38" s="590">
        <v>0</v>
      </c>
      <c r="F38" s="590">
        <v>0</v>
      </c>
      <c r="G38" s="590">
        <v>0</v>
      </c>
      <c r="H38" s="590">
        <v>19020.7</v>
      </c>
      <c r="I38" s="590">
        <v>167077.503</v>
      </c>
      <c r="J38" s="590">
        <v>0</v>
      </c>
      <c r="K38" s="590">
        <v>0</v>
      </c>
      <c r="L38" s="590">
        <v>340125.02630000009</v>
      </c>
      <c r="M38" s="590">
        <v>233134.53899999999</v>
      </c>
      <c r="N38" s="590">
        <v>148672.94099999999</v>
      </c>
    </row>
    <row r="39" spans="2:14" ht="20.5" customHeight="1" x14ac:dyDescent="0.35">
      <c r="B39" s="1" t="s">
        <v>373</v>
      </c>
      <c r="C39" s="590">
        <v>69472.247109999997</v>
      </c>
      <c r="D39" s="590">
        <v>183645.69959999999</v>
      </c>
      <c r="E39" s="590">
        <v>420449.83100000001</v>
      </c>
      <c r="F39" s="590">
        <v>277975.837</v>
      </c>
      <c r="G39" s="590">
        <v>115876.27385</v>
      </c>
      <c r="H39" s="590">
        <v>970590.22</v>
      </c>
      <c r="I39" s="590">
        <v>75159.758000000002</v>
      </c>
      <c r="J39" s="590">
        <v>0</v>
      </c>
      <c r="K39" s="590">
        <v>0</v>
      </c>
      <c r="L39" s="590">
        <v>610660.78335061378</v>
      </c>
      <c r="M39" s="590">
        <v>884796.005</v>
      </c>
      <c r="N39" s="590">
        <v>982525.90584999998</v>
      </c>
    </row>
    <row r="40" spans="2:14" ht="20.5" customHeight="1" thickBot="1" x14ac:dyDescent="0.4">
      <c r="B40" s="171" t="s">
        <v>374</v>
      </c>
      <c r="C40" s="591">
        <v>4626684.4048434468</v>
      </c>
      <c r="D40" s="591">
        <v>6286700.8282186817</v>
      </c>
      <c r="E40" s="591">
        <v>24535773.304000001</v>
      </c>
      <c r="F40" s="591">
        <v>5593164.2029999997</v>
      </c>
      <c r="G40" s="591">
        <v>3804668.8474401459</v>
      </c>
      <c r="H40" s="591">
        <v>15926421.00004</v>
      </c>
      <c r="I40" s="591">
        <v>2474228.7781286682</v>
      </c>
      <c r="J40" s="591">
        <v>0</v>
      </c>
      <c r="K40" s="591">
        <v>0</v>
      </c>
      <c r="L40" s="591">
        <v>10227293.261696611</v>
      </c>
      <c r="M40" s="591">
        <v>10747500.071</v>
      </c>
      <c r="N40" s="591">
        <v>3365568.608874253</v>
      </c>
    </row>
    <row r="41" spans="2:14" s="5" customFormat="1" ht="15" customHeight="1" thickTop="1" x14ac:dyDescent="0.35">
      <c r="B41" s="819" t="s">
        <v>378</v>
      </c>
      <c r="C41" s="818"/>
      <c r="D41" s="818"/>
      <c r="E41" s="818"/>
      <c r="F41" s="818"/>
      <c r="G41" s="818"/>
      <c r="H41" s="818"/>
      <c r="I41" s="818"/>
      <c r="J41" s="818"/>
      <c r="K41" s="818"/>
      <c r="L41" s="808" t="s">
        <v>376</v>
      </c>
      <c r="M41" s="809"/>
      <c r="N41" s="809"/>
    </row>
    <row r="42" spans="2:14" x14ac:dyDescent="0.35">
      <c r="C42" s="50"/>
      <c r="D42" s="50"/>
      <c r="E42" s="50"/>
      <c r="F42" s="50"/>
      <c r="G42" s="50"/>
      <c r="H42" s="50"/>
      <c r="I42" s="50"/>
      <c r="J42" s="50"/>
      <c r="K42" s="50"/>
      <c r="L42" s="786"/>
      <c r="M42" s="786"/>
      <c r="N42" s="786"/>
    </row>
    <row r="44" spans="2:14" x14ac:dyDescent="0.35">
      <c r="C44" s="713"/>
      <c r="D44" s="713"/>
      <c r="E44" s="713"/>
      <c r="F44" s="713"/>
      <c r="G44" s="713"/>
      <c r="H44" s="713"/>
      <c r="I44" s="713"/>
      <c r="J44" s="713"/>
      <c r="K44" s="713"/>
      <c r="L44" s="713"/>
      <c r="M44" s="713"/>
      <c r="N44" s="713"/>
    </row>
  </sheetData>
  <sheetProtection algorithmName="SHA-512" hashValue="rCsBWh0F+LaJj4HGJr5PnXqrIFa9KCMnbpdkpF0SXrHqNnm8TfXWGo3P043Sqpxx+ophfEsXofC7JqNs2qVj8g==" saltValue="uOyWuorzoxR/+BrtWmPtUw==" spinCount="100000" sheet="1" objects="1" scenarios="1"/>
  <mergeCells count="5">
    <mergeCell ref="B41:K41"/>
    <mergeCell ref="L41:N41"/>
    <mergeCell ref="L42:N42"/>
    <mergeCell ref="B3:N3"/>
    <mergeCell ref="B2:N2"/>
  </mergeCells>
  <pageMargins left="0.7" right="0.7" top="0.75" bottom="0.75" header="0.3" footer="0.3"/>
  <pageSetup scale="64" orientation="landscape"/>
  <headerFooter>
    <oddFooter>&amp;C_x000D_&amp;1#&amp;"Calibri"&amp;11&amp;K000000 Britam Public</oddFooter>
  </headerFooter>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3">
    <tabColor rgb="FFCC9900"/>
    <pageSetUpPr fitToPage="1"/>
  </sheetPr>
  <dimension ref="B1:M44"/>
  <sheetViews>
    <sheetView showGridLines="0" zoomScale="70" zoomScaleNormal="80" workbookViewId="0">
      <selection activeCell="J47" sqref="J47"/>
    </sheetView>
  </sheetViews>
  <sheetFormatPr defaultRowHeight="14.5" x14ac:dyDescent="0.35"/>
  <cols>
    <col min="1" max="1" width="10" customWidth="1"/>
    <col min="2" max="2" width="31.1796875" customWidth="1"/>
    <col min="3" max="3" width="14.54296875" customWidth="1"/>
    <col min="4" max="4" width="15" bestFit="1" customWidth="1"/>
    <col min="5" max="5" width="17.1796875" customWidth="1"/>
    <col min="6" max="6" width="17.453125" customWidth="1"/>
    <col min="7" max="8" width="14.54296875" customWidth="1"/>
    <col min="9" max="9" width="15.81640625" customWidth="1"/>
    <col min="10" max="10" width="14.54296875" customWidth="1"/>
    <col min="11" max="12" width="16.453125" customWidth="1"/>
    <col min="13" max="13" width="19.26953125" customWidth="1"/>
  </cols>
  <sheetData>
    <row r="1" spans="2:13" ht="31.5" customHeight="1" x14ac:dyDescent="0.35"/>
    <row r="2" spans="2:13" x14ac:dyDescent="0.35">
      <c r="B2" s="816" t="s">
        <v>377</v>
      </c>
      <c r="C2" s="813"/>
      <c r="D2" s="813"/>
      <c r="E2" s="813"/>
      <c r="F2" s="813"/>
      <c r="G2" s="813"/>
      <c r="H2" s="813"/>
      <c r="I2" s="813"/>
      <c r="J2" s="813"/>
      <c r="K2" s="813"/>
      <c r="L2" s="813"/>
      <c r="M2" s="813"/>
    </row>
    <row r="3" spans="2:13" ht="19.5" customHeight="1" x14ac:dyDescent="0.35">
      <c r="B3" s="815" t="s">
        <v>382</v>
      </c>
      <c r="C3" s="723"/>
      <c r="D3" s="723"/>
      <c r="E3" s="723"/>
      <c r="F3" s="723"/>
      <c r="G3" s="723"/>
      <c r="H3" s="723"/>
      <c r="I3" s="723"/>
      <c r="J3" s="723"/>
      <c r="K3" s="723"/>
      <c r="L3" s="723"/>
      <c r="M3" s="724"/>
    </row>
    <row r="4" spans="2:13" ht="56.25" customHeight="1" x14ac:dyDescent="0.35">
      <c r="B4" s="3" t="s">
        <v>1</v>
      </c>
      <c r="C4" s="4" t="s">
        <v>59</v>
      </c>
      <c r="D4" s="4" t="s">
        <v>40</v>
      </c>
      <c r="E4" s="4" t="s">
        <v>41</v>
      </c>
      <c r="F4" s="4" t="s">
        <v>282</v>
      </c>
      <c r="G4" s="4" t="s">
        <v>42</v>
      </c>
      <c r="H4" s="4" t="s">
        <v>283</v>
      </c>
      <c r="I4" s="4" t="s">
        <v>284</v>
      </c>
      <c r="J4" s="4" t="s">
        <v>285</v>
      </c>
      <c r="K4" s="4" t="s">
        <v>286</v>
      </c>
      <c r="L4" s="4" t="s">
        <v>287</v>
      </c>
      <c r="M4" s="4" t="s">
        <v>288</v>
      </c>
    </row>
    <row r="5" spans="2:13" ht="20.5" customHeight="1" x14ac:dyDescent="0.35">
      <c r="B5" s="1" t="s">
        <v>383</v>
      </c>
      <c r="C5" s="585">
        <v>6499490.6799999997</v>
      </c>
      <c r="D5" s="585">
        <v>605000</v>
      </c>
      <c r="E5" s="585">
        <v>1500000</v>
      </c>
      <c r="F5" s="585">
        <v>0</v>
      </c>
      <c r="G5" s="585">
        <v>745831</v>
      </c>
      <c r="H5" s="585">
        <v>1000000</v>
      </c>
      <c r="I5" s="585">
        <v>688553.90700000001</v>
      </c>
      <c r="J5" s="585">
        <v>700000</v>
      </c>
      <c r="K5" s="585">
        <v>1028998.1341</v>
      </c>
      <c r="L5" s="585">
        <v>600000</v>
      </c>
      <c r="M5" s="585">
        <v>100000</v>
      </c>
    </row>
    <row r="6" spans="2:13" ht="20.5" customHeight="1" x14ac:dyDescent="0.35">
      <c r="B6" s="1" t="s">
        <v>384</v>
      </c>
      <c r="C6" s="585">
        <v>0</v>
      </c>
      <c r="D6" s="585">
        <v>0</v>
      </c>
      <c r="E6" s="585">
        <v>0</v>
      </c>
      <c r="F6" s="585">
        <v>0</v>
      </c>
      <c r="G6" s="585">
        <v>100378.9</v>
      </c>
      <c r="H6" s="585">
        <v>0</v>
      </c>
      <c r="I6" s="585">
        <v>5712</v>
      </c>
      <c r="J6" s="585">
        <v>0</v>
      </c>
      <c r="K6" s="585">
        <v>100361.285</v>
      </c>
      <c r="L6" s="585">
        <v>0</v>
      </c>
      <c r="M6" s="585">
        <v>0</v>
      </c>
    </row>
    <row r="7" spans="2:13" ht="20.5" customHeight="1" x14ac:dyDescent="0.35">
      <c r="B7" s="1" t="s">
        <v>385</v>
      </c>
      <c r="C7" s="585">
        <v>26308.51</v>
      </c>
      <c r="D7" s="585">
        <v>0</v>
      </c>
      <c r="E7" s="585">
        <v>192982.601</v>
      </c>
      <c r="F7" s="585">
        <v>0</v>
      </c>
      <c r="G7" s="585">
        <v>0</v>
      </c>
      <c r="H7" s="585">
        <v>0</v>
      </c>
      <c r="I7" s="585">
        <v>0</v>
      </c>
      <c r="J7" s="585">
        <v>0</v>
      </c>
      <c r="K7" s="585">
        <v>0</v>
      </c>
      <c r="L7" s="585">
        <v>0</v>
      </c>
      <c r="M7" s="585">
        <v>0</v>
      </c>
    </row>
    <row r="8" spans="2:13" ht="20.5" customHeight="1" x14ac:dyDescent="0.35">
      <c r="B8" s="1" t="s">
        <v>341</v>
      </c>
      <c r="C8" s="585">
        <v>-965598</v>
      </c>
      <c r="D8" s="585">
        <v>0</v>
      </c>
      <c r="E8" s="585">
        <v>0</v>
      </c>
      <c r="F8" s="585">
        <v>0</v>
      </c>
      <c r="G8" s="585">
        <v>0</v>
      </c>
      <c r="H8" s="585">
        <v>0</v>
      </c>
      <c r="I8" s="585">
        <v>0</v>
      </c>
      <c r="J8" s="585">
        <v>0</v>
      </c>
      <c r="K8" s="585">
        <v>0</v>
      </c>
      <c r="L8" s="585">
        <v>0</v>
      </c>
      <c r="M8" s="585">
        <v>0</v>
      </c>
    </row>
    <row r="9" spans="2:13" ht="20.5" customHeight="1" x14ac:dyDescent="0.35">
      <c r="B9" s="1" t="s">
        <v>342</v>
      </c>
      <c r="C9" s="585">
        <v>28052547.99802053</v>
      </c>
      <c r="D9" s="585">
        <v>54795.442509382447</v>
      </c>
      <c r="E9" s="585">
        <v>3050196.486</v>
      </c>
      <c r="F9" s="585">
        <v>0</v>
      </c>
      <c r="G9" s="585">
        <v>-601138.2910000002</v>
      </c>
      <c r="H9" s="585">
        <v>5337930.7429999998</v>
      </c>
      <c r="I9" s="585">
        <v>196361.01300000001</v>
      </c>
      <c r="J9" s="585">
        <v>62376.408000000003</v>
      </c>
      <c r="K9" s="585">
        <v>-936000.10837461404</v>
      </c>
      <c r="L9" s="585">
        <v>-57236.626644212804</v>
      </c>
      <c r="M9" s="585">
        <v>-17151.387312955339</v>
      </c>
    </row>
    <row r="10" spans="2:13" ht="20.5" customHeight="1" x14ac:dyDescent="0.35">
      <c r="B10" s="1" t="s">
        <v>343</v>
      </c>
      <c r="C10" s="585">
        <v>3490332</v>
      </c>
      <c r="D10" s="585">
        <v>0</v>
      </c>
      <c r="E10" s="585">
        <v>616097</v>
      </c>
      <c r="F10" s="585">
        <v>0</v>
      </c>
      <c r="G10" s="585">
        <v>0</v>
      </c>
      <c r="H10" s="585">
        <v>0</v>
      </c>
      <c r="I10" s="585">
        <v>18973.399000000001</v>
      </c>
      <c r="J10" s="585">
        <v>1031184.44</v>
      </c>
      <c r="K10" s="585">
        <v>0</v>
      </c>
      <c r="L10" s="585">
        <v>0</v>
      </c>
      <c r="M10" s="585">
        <v>0</v>
      </c>
    </row>
    <row r="11" spans="2:13" ht="20.5" customHeight="1" thickBot="1" x14ac:dyDescent="0.4">
      <c r="B11" s="171" t="s">
        <v>344</v>
      </c>
      <c r="C11" s="591">
        <v>37103081.188020527</v>
      </c>
      <c r="D11" s="591">
        <v>659795.4425093825</v>
      </c>
      <c r="E11" s="591">
        <v>5359276.0870000003</v>
      </c>
      <c r="F11" s="591">
        <v>0</v>
      </c>
      <c r="G11" s="591">
        <v>245071.60899999979</v>
      </c>
      <c r="H11" s="591">
        <v>6337930.7429999998</v>
      </c>
      <c r="I11" s="591">
        <v>909600.31900000002</v>
      </c>
      <c r="J11" s="591">
        <v>1793560.848</v>
      </c>
      <c r="K11" s="591">
        <v>193359.31072538591</v>
      </c>
      <c r="L11" s="591">
        <v>542763.37335578713</v>
      </c>
      <c r="M11" s="591">
        <v>82848.612687044646</v>
      </c>
    </row>
    <row r="12" spans="2:13" ht="20.5" customHeight="1" thickTop="1" x14ac:dyDescent="0.35">
      <c r="B12" s="1" t="s">
        <v>346</v>
      </c>
      <c r="C12" s="585">
        <v>10210888.675000001</v>
      </c>
      <c r="D12" s="585">
        <v>6267459.6600000001</v>
      </c>
      <c r="E12" s="585">
        <v>5535880.2180000003</v>
      </c>
      <c r="F12" s="585">
        <v>0</v>
      </c>
      <c r="G12" s="585">
        <v>2093659.835</v>
      </c>
      <c r="H12" s="585">
        <v>8983383.5830000006</v>
      </c>
      <c r="I12" s="585">
        <v>2220874.4934043181</v>
      </c>
      <c r="J12" s="585">
        <v>1655123.2918693761</v>
      </c>
      <c r="K12" s="585">
        <v>2775966.1845950079</v>
      </c>
      <c r="L12" s="585">
        <v>49636.849526807782</v>
      </c>
      <c r="M12" s="585">
        <v>36608.954984762393</v>
      </c>
    </row>
    <row r="13" spans="2:13" ht="20.5" customHeight="1" x14ac:dyDescent="0.35">
      <c r="B13" s="1" t="s">
        <v>347</v>
      </c>
      <c r="C13" s="585">
        <v>0</v>
      </c>
      <c r="D13" s="585">
        <v>0</v>
      </c>
      <c r="E13" s="585">
        <v>0</v>
      </c>
      <c r="F13" s="585">
        <v>0</v>
      </c>
      <c r="G13" s="585">
        <v>224419.761</v>
      </c>
      <c r="H13" s="585">
        <v>0</v>
      </c>
      <c r="I13" s="585">
        <v>0</v>
      </c>
      <c r="J13" s="585">
        <v>0</v>
      </c>
      <c r="K13" s="585">
        <v>53586.259459520799</v>
      </c>
      <c r="L13" s="585">
        <v>0</v>
      </c>
      <c r="M13" s="585">
        <v>0</v>
      </c>
    </row>
    <row r="14" spans="2:13" ht="20.5" customHeight="1" x14ac:dyDescent="0.35">
      <c r="B14" s="1" t="s">
        <v>348</v>
      </c>
      <c r="C14" s="585">
        <v>-1289467.5</v>
      </c>
      <c r="D14" s="585">
        <v>0</v>
      </c>
      <c r="E14" s="585">
        <v>280516</v>
      </c>
      <c r="F14" s="585">
        <v>0</v>
      </c>
      <c r="G14" s="585">
        <v>422684.51318000001</v>
      </c>
      <c r="H14" s="585">
        <v>0</v>
      </c>
      <c r="I14" s="585">
        <v>15929.976000000001</v>
      </c>
      <c r="J14" s="585">
        <v>0</v>
      </c>
      <c r="K14" s="585">
        <v>0</v>
      </c>
      <c r="L14" s="585">
        <v>3229</v>
      </c>
      <c r="M14" s="585">
        <v>0</v>
      </c>
    </row>
    <row r="15" spans="2:13" ht="20.5" customHeight="1" x14ac:dyDescent="0.35">
      <c r="B15" s="1" t="s">
        <v>349</v>
      </c>
      <c r="C15" s="585">
        <v>800500.07200000004</v>
      </c>
      <c r="D15" s="585">
        <v>242378.736</v>
      </c>
      <c r="E15" s="585">
        <v>1266702.6510000001</v>
      </c>
      <c r="F15" s="585">
        <v>0</v>
      </c>
      <c r="G15" s="585">
        <v>281438.28653963562</v>
      </c>
      <c r="H15" s="585">
        <v>0</v>
      </c>
      <c r="I15" s="585">
        <v>214176.5940902443</v>
      </c>
      <c r="J15" s="585">
        <v>241175.38500000001</v>
      </c>
      <c r="K15" s="585">
        <v>144789.77100000001</v>
      </c>
      <c r="L15" s="585">
        <v>33253.165999999997</v>
      </c>
      <c r="M15" s="585">
        <v>29420.411</v>
      </c>
    </row>
    <row r="16" spans="2:13" ht="20.5" customHeight="1" x14ac:dyDescent="0.35">
      <c r="B16" s="1" t="s">
        <v>350</v>
      </c>
      <c r="C16" s="585">
        <v>706058.94499999995</v>
      </c>
      <c r="D16" s="585">
        <v>73657.941000000006</v>
      </c>
      <c r="E16" s="585">
        <v>23441.589</v>
      </c>
      <c r="F16" s="585">
        <v>0</v>
      </c>
      <c r="G16" s="585">
        <v>136947.16303310011</v>
      </c>
      <c r="H16" s="585">
        <v>1586662.5109999999</v>
      </c>
      <c r="I16" s="585">
        <v>70352.066999999995</v>
      </c>
      <c r="J16" s="585">
        <v>29391.384999999998</v>
      </c>
      <c r="K16" s="585">
        <v>1177314</v>
      </c>
      <c r="L16" s="585">
        <v>511809.69027000002</v>
      </c>
      <c r="M16" s="585">
        <v>9719.7780000000075</v>
      </c>
    </row>
    <row r="17" spans="2:13" ht="20.5" customHeight="1" thickBot="1" x14ac:dyDescent="0.4">
      <c r="B17" s="171" t="s">
        <v>351</v>
      </c>
      <c r="C17" s="591">
        <v>47531061.380020536</v>
      </c>
      <c r="D17" s="591">
        <v>7243291.7795093823</v>
      </c>
      <c r="E17" s="591">
        <v>12465816.545</v>
      </c>
      <c r="F17" s="591">
        <v>0</v>
      </c>
      <c r="G17" s="591">
        <v>3404221.1677527358</v>
      </c>
      <c r="H17" s="591">
        <v>16907976.837000001</v>
      </c>
      <c r="I17" s="591">
        <v>3430933.449494563</v>
      </c>
      <c r="J17" s="591">
        <v>3719250.9098693761</v>
      </c>
      <c r="K17" s="591">
        <v>4345015.525779915</v>
      </c>
      <c r="L17" s="591">
        <v>1140692.079152595</v>
      </c>
      <c r="M17" s="591">
        <v>158597.75667180709</v>
      </c>
    </row>
    <row r="18" spans="2:13" ht="20.5" customHeight="1" thickTop="1" x14ac:dyDescent="0.35">
      <c r="B18" s="1" t="s">
        <v>352</v>
      </c>
      <c r="C18" s="590">
        <v>14439.335999999999</v>
      </c>
      <c r="D18" s="590">
        <v>22661.786</v>
      </c>
      <c r="E18" s="590">
        <v>13481.431</v>
      </c>
      <c r="F18" s="590">
        <v>0</v>
      </c>
      <c r="G18" s="590">
        <v>0</v>
      </c>
      <c r="H18" s="590">
        <v>29899.424999999999</v>
      </c>
      <c r="I18" s="590">
        <v>683.70399999999995</v>
      </c>
      <c r="J18" s="590">
        <v>12766.368</v>
      </c>
      <c r="K18" s="590">
        <v>0</v>
      </c>
      <c r="L18" s="590">
        <v>27461.42</v>
      </c>
      <c r="M18" s="590">
        <v>10725</v>
      </c>
    </row>
    <row r="19" spans="2:13" ht="20.5" customHeight="1" x14ac:dyDescent="0.35">
      <c r="B19" s="1" t="s">
        <v>353</v>
      </c>
      <c r="C19" s="590">
        <v>0</v>
      </c>
      <c r="D19" s="590">
        <v>0</v>
      </c>
      <c r="E19" s="590">
        <v>206928.41699999999</v>
      </c>
      <c r="F19" s="590">
        <v>0</v>
      </c>
      <c r="G19" s="590">
        <v>0</v>
      </c>
      <c r="H19" s="590">
        <v>0</v>
      </c>
      <c r="I19" s="590">
        <v>104848.321</v>
      </c>
      <c r="J19" s="590">
        <v>0</v>
      </c>
      <c r="K19" s="590">
        <v>0</v>
      </c>
      <c r="L19" s="590">
        <v>0</v>
      </c>
      <c r="M19" s="590">
        <v>0</v>
      </c>
    </row>
    <row r="20" spans="2:13" ht="20.5" customHeight="1" x14ac:dyDescent="0.35">
      <c r="B20" s="1" t="s">
        <v>354</v>
      </c>
      <c r="C20" s="590">
        <v>10873225.032</v>
      </c>
      <c r="D20" s="590">
        <v>765030.6</v>
      </c>
      <c r="E20" s="590">
        <v>403071.58299999998</v>
      </c>
      <c r="F20" s="590">
        <v>0</v>
      </c>
      <c r="G20" s="590">
        <v>435000</v>
      </c>
      <c r="H20" s="590">
        <v>3059000</v>
      </c>
      <c r="I20" s="590">
        <v>867851.679</v>
      </c>
      <c r="J20" s="590">
        <v>442641.59299999999</v>
      </c>
      <c r="K20" s="590">
        <v>44000</v>
      </c>
      <c r="L20" s="590">
        <v>0</v>
      </c>
      <c r="M20" s="590">
        <v>0</v>
      </c>
    </row>
    <row r="21" spans="2:13" ht="20.5" customHeight="1" x14ac:dyDescent="0.35">
      <c r="B21" s="1" t="s">
        <v>355</v>
      </c>
      <c r="C21" s="590">
        <v>51032.885999999999</v>
      </c>
      <c r="D21" s="590">
        <v>33770.132386447884</v>
      </c>
      <c r="E21" s="590">
        <v>91884.251999999993</v>
      </c>
      <c r="F21" s="590">
        <v>0</v>
      </c>
      <c r="G21" s="590">
        <v>29912.179</v>
      </c>
      <c r="H21" s="590">
        <v>110824.607</v>
      </c>
      <c r="I21" s="590">
        <v>29529.448</v>
      </c>
      <c r="J21" s="590">
        <v>12413.416289999999</v>
      </c>
      <c r="K21" s="590">
        <v>41367.399922463337</v>
      </c>
      <c r="L21" s="590">
        <v>12997.308000000001</v>
      </c>
      <c r="M21" s="590">
        <v>3706.6759999999999</v>
      </c>
    </row>
    <row r="22" spans="2:13" ht="20.5" customHeight="1" x14ac:dyDescent="0.35">
      <c r="B22" s="1" t="s">
        <v>356</v>
      </c>
      <c r="C22" s="590">
        <v>13088521.455</v>
      </c>
      <c r="D22" s="590">
        <v>1952746.0049999999</v>
      </c>
      <c r="E22" s="590">
        <v>3948266.003</v>
      </c>
      <c r="F22" s="590">
        <v>0</v>
      </c>
      <c r="G22" s="590">
        <v>953791.42866666301</v>
      </c>
      <c r="H22" s="590">
        <v>9061900.693</v>
      </c>
      <c r="I22" s="590">
        <v>215847.11499999999</v>
      </c>
      <c r="J22" s="590">
        <v>718914.06700000004</v>
      </c>
      <c r="K22" s="590">
        <v>2782552.532016166</v>
      </c>
      <c r="L22" s="590">
        <v>35812.910000000003</v>
      </c>
      <c r="M22" s="590">
        <v>50401.403428571422</v>
      </c>
    </row>
    <row r="23" spans="2:13" ht="20.5" customHeight="1" x14ac:dyDescent="0.35">
      <c r="B23" s="1" t="s">
        <v>357</v>
      </c>
      <c r="C23" s="590">
        <v>0</v>
      </c>
      <c r="D23" s="590">
        <v>0</v>
      </c>
      <c r="E23" s="590">
        <v>0</v>
      </c>
      <c r="F23" s="590">
        <v>0</v>
      </c>
      <c r="G23" s="590">
        <v>0</v>
      </c>
      <c r="H23" s="590">
        <v>0</v>
      </c>
      <c r="I23" s="590">
        <v>0</v>
      </c>
      <c r="J23" s="590">
        <v>0</v>
      </c>
      <c r="K23" s="590">
        <v>0</v>
      </c>
      <c r="L23" s="590">
        <v>0</v>
      </c>
      <c r="M23" s="590">
        <v>0</v>
      </c>
    </row>
    <row r="24" spans="2:13" ht="20.5" customHeight="1" x14ac:dyDescent="0.35">
      <c r="B24" s="1" t="s">
        <v>358</v>
      </c>
      <c r="C24" s="590">
        <v>13168846.482000001</v>
      </c>
      <c r="D24" s="590">
        <v>0</v>
      </c>
      <c r="E24" s="590">
        <v>1862304.8740000001</v>
      </c>
      <c r="F24" s="590">
        <v>0</v>
      </c>
      <c r="G24" s="590">
        <v>0</v>
      </c>
      <c r="H24" s="590">
        <v>0</v>
      </c>
      <c r="I24" s="590">
        <v>0</v>
      </c>
      <c r="J24" s="590">
        <v>0</v>
      </c>
      <c r="K24" s="590">
        <v>0</v>
      </c>
      <c r="L24" s="590">
        <v>0</v>
      </c>
      <c r="M24" s="590">
        <v>0</v>
      </c>
    </row>
    <row r="25" spans="2:13" ht="20.5" customHeight="1" x14ac:dyDescent="0.35">
      <c r="B25" s="1" t="s">
        <v>359</v>
      </c>
      <c r="C25" s="590">
        <v>44747.447</v>
      </c>
      <c r="D25" s="590">
        <v>0</v>
      </c>
      <c r="E25" s="590">
        <v>27808.957999999999</v>
      </c>
      <c r="F25" s="590">
        <v>0</v>
      </c>
      <c r="G25" s="590">
        <v>22916.666550000002</v>
      </c>
      <c r="H25" s="590">
        <v>50141.366999999998</v>
      </c>
      <c r="I25" s="590">
        <v>0</v>
      </c>
      <c r="J25" s="590">
        <v>0</v>
      </c>
      <c r="K25" s="590">
        <v>0</v>
      </c>
      <c r="L25" s="590">
        <v>0</v>
      </c>
      <c r="M25" s="590">
        <v>0</v>
      </c>
    </row>
    <row r="26" spans="2:13" ht="20.5" customHeight="1" x14ac:dyDescent="0.35">
      <c r="B26" s="1" t="s">
        <v>360</v>
      </c>
      <c r="C26" s="590">
        <v>0</v>
      </c>
      <c r="D26" s="590">
        <v>0</v>
      </c>
      <c r="E26" s="590">
        <v>0</v>
      </c>
      <c r="F26" s="590">
        <v>0</v>
      </c>
      <c r="G26" s="590">
        <v>0</v>
      </c>
      <c r="H26" s="590">
        <v>0</v>
      </c>
      <c r="I26" s="590">
        <v>0</v>
      </c>
      <c r="J26" s="590">
        <v>0</v>
      </c>
      <c r="K26" s="590">
        <v>0</v>
      </c>
      <c r="L26" s="590">
        <v>0</v>
      </c>
      <c r="M26" s="590">
        <v>0</v>
      </c>
    </row>
    <row r="27" spans="2:13" ht="20.5" customHeight="1" x14ac:dyDescent="0.35">
      <c r="B27" s="1" t="s">
        <v>361</v>
      </c>
      <c r="C27" s="590">
        <v>0</v>
      </c>
      <c r="D27" s="590">
        <v>0</v>
      </c>
      <c r="E27" s="590">
        <v>0</v>
      </c>
      <c r="F27" s="590">
        <v>0</v>
      </c>
      <c r="G27" s="590">
        <v>0</v>
      </c>
      <c r="H27" s="590">
        <v>0</v>
      </c>
      <c r="I27" s="590">
        <v>0</v>
      </c>
      <c r="J27" s="590">
        <v>0</v>
      </c>
      <c r="K27" s="590">
        <v>0</v>
      </c>
      <c r="L27" s="590">
        <v>0</v>
      </c>
      <c r="M27" s="590">
        <v>0</v>
      </c>
    </row>
    <row r="28" spans="2:13" ht="20.5" customHeight="1" x14ac:dyDescent="0.35">
      <c r="B28" s="1" t="s">
        <v>362</v>
      </c>
      <c r="C28" s="590">
        <v>892349.51899999997</v>
      </c>
      <c r="D28" s="590">
        <v>5291.73</v>
      </c>
      <c r="E28" s="590">
        <v>82407.63</v>
      </c>
      <c r="F28" s="590">
        <v>0</v>
      </c>
      <c r="G28" s="590">
        <v>53836.146000000001</v>
      </c>
      <c r="H28" s="590">
        <v>611371.06799999997</v>
      </c>
      <c r="I28" s="590">
        <v>55.5</v>
      </c>
      <c r="J28" s="590">
        <v>0</v>
      </c>
      <c r="K28" s="590">
        <v>0</v>
      </c>
      <c r="L28" s="590">
        <v>0</v>
      </c>
      <c r="M28" s="590">
        <v>0</v>
      </c>
    </row>
    <row r="29" spans="2:13" ht="20.5" customHeight="1" x14ac:dyDescent="0.35">
      <c r="B29" s="1" t="s">
        <v>363</v>
      </c>
      <c r="C29" s="590">
        <v>355505.158</v>
      </c>
      <c r="D29" s="590">
        <v>551422.39199999999</v>
      </c>
      <c r="E29" s="590">
        <v>167931.15400000001</v>
      </c>
      <c r="F29" s="590">
        <v>0</v>
      </c>
      <c r="G29" s="590">
        <v>0</v>
      </c>
      <c r="H29" s="590">
        <v>58090.114000000001</v>
      </c>
      <c r="I29" s="590">
        <v>0</v>
      </c>
      <c r="J29" s="590">
        <v>1292220.6839999999</v>
      </c>
      <c r="K29" s="590">
        <v>1.4990000000000001</v>
      </c>
      <c r="L29" s="590">
        <v>0</v>
      </c>
      <c r="M29" s="590">
        <v>0</v>
      </c>
    </row>
    <row r="30" spans="2:13" ht="20.5" customHeight="1" x14ac:dyDescent="0.35">
      <c r="B30" s="1" t="s">
        <v>364</v>
      </c>
      <c r="C30" s="590">
        <v>66.400999999999996</v>
      </c>
      <c r="D30" s="590">
        <v>0</v>
      </c>
      <c r="E30" s="590">
        <v>0</v>
      </c>
      <c r="F30" s="590">
        <v>0</v>
      </c>
      <c r="G30" s="590">
        <v>0</v>
      </c>
      <c r="H30" s="590">
        <v>0</v>
      </c>
      <c r="I30" s="590">
        <v>0</v>
      </c>
      <c r="J30" s="590">
        <v>0</v>
      </c>
      <c r="K30" s="590">
        <v>0</v>
      </c>
      <c r="L30" s="590">
        <v>0</v>
      </c>
      <c r="M30" s="590">
        <v>0</v>
      </c>
    </row>
    <row r="31" spans="2:13" ht="20.5" customHeight="1" x14ac:dyDescent="0.35">
      <c r="B31" s="1" t="s">
        <v>365</v>
      </c>
      <c r="C31" s="590">
        <v>0</v>
      </c>
      <c r="D31" s="590">
        <v>0</v>
      </c>
      <c r="E31" s="590">
        <v>0</v>
      </c>
      <c r="F31" s="590">
        <v>0</v>
      </c>
      <c r="G31" s="590">
        <v>0</v>
      </c>
      <c r="H31" s="590">
        <v>0</v>
      </c>
      <c r="I31" s="590">
        <v>0</v>
      </c>
      <c r="J31" s="590">
        <v>0</v>
      </c>
      <c r="K31" s="590">
        <v>0</v>
      </c>
      <c r="L31" s="590">
        <v>0</v>
      </c>
      <c r="M31" s="590">
        <v>0</v>
      </c>
    </row>
    <row r="32" spans="2:13" ht="20.5" customHeight="1" x14ac:dyDescent="0.35">
      <c r="B32" s="1" t="s">
        <v>366</v>
      </c>
      <c r="C32" s="590">
        <v>0</v>
      </c>
      <c r="D32" s="590">
        <v>0</v>
      </c>
      <c r="E32" s="590">
        <v>15197</v>
      </c>
      <c r="F32" s="590">
        <v>0</v>
      </c>
      <c r="G32" s="590">
        <v>0</v>
      </c>
      <c r="H32" s="590">
        <v>0</v>
      </c>
      <c r="I32" s="590">
        <v>0</v>
      </c>
      <c r="J32" s="590">
        <v>182491.79800000001</v>
      </c>
      <c r="K32" s="590">
        <v>0</v>
      </c>
      <c r="L32" s="590">
        <v>0</v>
      </c>
      <c r="M32" s="590">
        <v>0</v>
      </c>
    </row>
    <row r="33" spans="2:13" ht="20.5" customHeight="1" x14ac:dyDescent="0.35">
      <c r="B33" s="1" t="s">
        <v>367</v>
      </c>
      <c r="C33" s="590">
        <v>855544.88899999997</v>
      </c>
      <c r="D33" s="590">
        <v>0</v>
      </c>
      <c r="E33" s="590">
        <v>0</v>
      </c>
      <c r="F33" s="590">
        <v>0</v>
      </c>
      <c r="G33" s="590">
        <v>0</v>
      </c>
      <c r="H33" s="590">
        <v>101598.94</v>
      </c>
      <c r="I33" s="590">
        <v>0</v>
      </c>
      <c r="J33" s="590">
        <v>0</v>
      </c>
      <c r="K33" s="590">
        <v>0</v>
      </c>
      <c r="L33" s="590">
        <v>0</v>
      </c>
      <c r="M33" s="590">
        <v>0</v>
      </c>
    </row>
    <row r="34" spans="2:13" ht="20.5" customHeight="1" x14ac:dyDescent="0.35">
      <c r="B34" s="1" t="s">
        <v>368</v>
      </c>
      <c r="C34" s="590">
        <v>6972721.7879999997</v>
      </c>
      <c r="D34" s="590">
        <v>365654.60200000001</v>
      </c>
      <c r="E34" s="590">
        <v>1736504.554</v>
      </c>
      <c r="F34" s="590">
        <v>0</v>
      </c>
      <c r="G34" s="590">
        <v>544110.15818295884</v>
      </c>
      <c r="H34" s="590">
        <v>1296864.26</v>
      </c>
      <c r="I34" s="590">
        <v>126617.913</v>
      </c>
      <c r="J34" s="590">
        <v>120339.40300000001</v>
      </c>
      <c r="K34" s="590">
        <v>134838.84268460219</v>
      </c>
      <c r="L34" s="590">
        <v>371989.45500000002</v>
      </c>
      <c r="M34" s="590">
        <v>0</v>
      </c>
    </row>
    <row r="35" spans="2:13" ht="20.5" customHeight="1" x14ac:dyDescent="0.35">
      <c r="B35" s="1" t="s">
        <v>369</v>
      </c>
      <c r="C35" s="590">
        <v>267106.15399999998</v>
      </c>
      <c r="D35" s="590">
        <v>170082.00917999999</v>
      </c>
      <c r="E35" s="590">
        <v>1059462.7609999999</v>
      </c>
      <c r="F35" s="590">
        <v>0</v>
      </c>
      <c r="G35" s="590">
        <v>27802.62385</v>
      </c>
      <c r="H35" s="590">
        <v>201014.74299999999</v>
      </c>
      <c r="I35" s="590">
        <v>93073.619000000006</v>
      </c>
      <c r="J35" s="590">
        <v>292348.848</v>
      </c>
      <c r="K35" s="590">
        <v>32225.994199999801</v>
      </c>
      <c r="L35" s="590">
        <v>95757.611620000011</v>
      </c>
      <c r="M35" s="590">
        <v>1075.163</v>
      </c>
    </row>
    <row r="36" spans="2:13" ht="20.5" customHeight="1" x14ac:dyDescent="0.35">
      <c r="B36" s="1" t="s">
        <v>370</v>
      </c>
      <c r="C36" s="590">
        <v>0</v>
      </c>
      <c r="D36" s="590">
        <v>0</v>
      </c>
      <c r="E36" s="590">
        <v>0</v>
      </c>
      <c r="F36" s="590">
        <v>0</v>
      </c>
      <c r="G36" s="590">
        <v>0</v>
      </c>
      <c r="H36" s="590">
        <v>0</v>
      </c>
      <c r="I36" s="590">
        <v>0</v>
      </c>
      <c r="J36" s="590">
        <v>163562.75200000001</v>
      </c>
      <c r="K36" s="590">
        <v>0</v>
      </c>
      <c r="L36" s="590">
        <v>0</v>
      </c>
      <c r="M36" s="590">
        <v>0</v>
      </c>
    </row>
    <row r="37" spans="2:13" ht="20.5" customHeight="1" x14ac:dyDescent="0.35">
      <c r="B37" s="1" t="s">
        <v>371</v>
      </c>
      <c r="C37" s="590">
        <v>463148.201</v>
      </c>
      <c r="D37" s="590">
        <v>2018056.55250792</v>
      </c>
      <c r="E37" s="590">
        <v>1753878</v>
      </c>
      <c r="F37" s="590">
        <v>0</v>
      </c>
      <c r="G37" s="590">
        <v>865224.64773969061</v>
      </c>
      <c r="H37" s="590">
        <v>1347662.5819999999</v>
      </c>
      <c r="I37" s="590">
        <v>1108752.0173936619</v>
      </c>
      <c r="J37" s="590">
        <v>177497.39447629111</v>
      </c>
      <c r="K37" s="590">
        <v>716796.99970150855</v>
      </c>
      <c r="L37" s="590">
        <v>16458.67464198868</v>
      </c>
      <c r="M37" s="590">
        <v>38574.08436180705</v>
      </c>
    </row>
    <row r="38" spans="2:13" ht="20.5" customHeight="1" x14ac:dyDescent="0.35">
      <c r="B38" s="1" t="s">
        <v>372</v>
      </c>
      <c r="C38" s="590">
        <v>427240.63199999998</v>
      </c>
      <c r="D38" s="590">
        <v>1286213.1774350151</v>
      </c>
      <c r="E38" s="590">
        <v>998778.90700000001</v>
      </c>
      <c r="F38" s="590">
        <v>0</v>
      </c>
      <c r="G38" s="590">
        <v>0</v>
      </c>
      <c r="H38" s="590">
        <v>592216.277</v>
      </c>
      <c r="I38" s="590">
        <v>80900.047999999995</v>
      </c>
      <c r="J38" s="590">
        <v>216012.606</v>
      </c>
      <c r="K38" s="590">
        <v>480241.97603908682</v>
      </c>
      <c r="L38" s="590">
        <v>572076.10900000005</v>
      </c>
      <c r="M38" s="590">
        <v>38299.446000000004</v>
      </c>
    </row>
    <row r="39" spans="2:13" ht="20.5" customHeight="1" x14ac:dyDescent="0.35">
      <c r="B39" s="1" t="s">
        <v>373</v>
      </c>
      <c r="C39" s="590">
        <v>56566</v>
      </c>
      <c r="D39" s="590">
        <v>72362.793000000005</v>
      </c>
      <c r="E39" s="590">
        <v>97911.020999999993</v>
      </c>
      <c r="F39" s="590">
        <v>0</v>
      </c>
      <c r="G39" s="590">
        <v>471627.31776342337</v>
      </c>
      <c r="H39" s="590">
        <v>387392.761</v>
      </c>
      <c r="I39" s="590">
        <v>802774.08510090015</v>
      </c>
      <c r="J39" s="590">
        <v>88041.98</v>
      </c>
      <c r="K39" s="590">
        <v>112990.28200000001</v>
      </c>
      <c r="L39" s="590">
        <v>8138.5910000000003</v>
      </c>
      <c r="M39" s="590">
        <v>15816.016</v>
      </c>
    </row>
    <row r="40" spans="2:13" ht="20.5" customHeight="1" thickBot="1" x14ac:dyDescent="0.4">
      <c r="B40" s="171" t="s">
        <v>374</v>
      </c>
      <c r="C40" s="591">
        <v>47531061.380000003</v>
      </c>
      <c r="D40" s="591">
        <v>7243291.7795093842</v>
      </c>
      <c r="E40" s="591">
        <v>12465816.545</v>
      </c>
      <c r="F40" s="591">
        <v>0</v>
      </c>
      <c r="G40" s="591">
        <v>3404221.1677527358</v>
      </c>
      <c r="H40" s="591">
        <v>16907976.837000001</v>
      </c>
      <c r="I40" s="591">
        <v>3430933.449494563</v>
      </c>
      <c r="J40" s="591">
        <v>3719250.9097662908</v>
      </c>
      <c r="K40" s="591">
        <v>4345015.5255638268</v>
      </c>
      <c r="L40" s="591">
        <v>1140692.0792619891</v>
      </c>
      <c r="M40" s="591">
        <v>158597.78879037849</v>
      </c>
    </row>
    <row r="41" spans="2:13" s="5" customFormat="1" ht="15" customHeight="1" thickTop="1" x14ac:dyDescent="0.35">
      <c r="B41" s="811" t="s">
        <v>386</v>
      </c>
      <c r="C41" s="818"/>
      <c r="D41" s="818"/>
      <c r="E41" s="818"/>
      <c r="F41" s="818"/>
      <c r="G41" s="818"/>
      <c r="H41" s="818"/>
      <c r="I41" s="818"/>
      <c r="J41" s="818"/>
      <c r="K41" s="808" t="s">
        <v>376</v>
      </c>
      <c r="L41" s="809"/>
      <c r="M41" s="809"/>
    </row>
    <row r="42" spans="2:13" x14ac:dyDescent="0.35">
      <c r="C42" s="50"/>
      <c r="D42" s="50"/>
      <c r="E42" s="50"/>
      <c r="F42" s="50"/>
      <c r="G42" s="50"/>
      <c r="H42" s="50"/>
      <c r="I42" s="50"/>
      <c r="J42" s="50"/>
      <c r="K42" s="786"/>
      <c r="L42" s="786"/>
      <c r="M42" s="786"/>
    </row>
    <row r="44" spans="2:13" x14ac:dyDescent="0.35">
      <c r="C44" s="713"/>
      <c r="D44" s="713"/>
      <c r="E44" s="713"/>
      <c r="F44" s="713"/>
      <c r="G44" s="713"/>
      <c r="H44" s="713"/>
      <c r="I44" s="713"/>
      <c r="J44" s="713"/>
      <c r="K44" s="713"/>
      <c r="L44" s="713"/>
      <c r="M44" s="713"/>
    </row>
  </sheetData>
  <sheetProtection algorithmName="SHA-512" hashValue="DUW/QOhoZz/3J5DkxKT87TXg0VWYNO2/34VnDsNuqJv4Fh53467xIYFe0eiizks1bWPf7YZ+U8R1v/oNVSQo/g==" saltValue="X/bjZ9vhg+uEzv2F8Opb6g==" spinCount="100000" sheet="1" objects="1" scenarios="1"/>
  <mergeCells count="5">
    <mergeCell ref="B2:M2"/>
    <mergeCell ref="K41:M41"/>
    <mergeCell ref="K42:M42"/>
    <mergeCell ref="B3:M3"/>
    <mergeCell ref="B41:J41"/>
  </mergeCells>
  <pageMargins left="0.7" right="0.7" top="0.75" bottom="0.75" header="0.3" footer="0.3"/>
  <pageSetup scale="56" orientation="landscape"/>
  <headerFooter>
    <oddFooter>&amp;C_x000D_&amp;1#&amp;"Calibri"&amp;11&amp;K000000 Britam Public</oddFooter>
  </headerFooter>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4">
    <tabColor rgb="FFCC9900"/>
    <pageSetUpPr fitToPage="1"/>
  </sheetPr>
  <dimension ref="B1:Q44"/>
  <sheetViews>
    <sheetView showGridLines="0" topLeftCell="A30" zoomScale="70" zoomScaleNormal="70" workbookViewId="0">
      <selection activeCell="C44" sqref="C44:K44"/>
    </sheetView>
  </sheetViews>
  <sheetFormatPr defaultColWidth="9.1796875" defaultRowHeight="14" x14ac:dyDescent="0.3"/>
  <cols>
    <col min="1" max="1" width="11" style="81" customWidth="1"/>
    <col min="2" max="2" width="31.1796875" style="81" customWidth="1"/>
    <col min="3" max="9" width="17.81640625" style="81" customWidth="1"/>
    <col min="10" max="10" width="16" style="81" customWidth="1"/>
    <col min="11" max="11" width="18.6328125" style="81" customWidth="1"/>
    <col min="12" max="12" width="16.1796875" style="81" hidden="1" customWidth="1"/>
    <col min="13" max="13" width="20.81640625" style="81" hidden="1" customWidth="1"/>
    <col min="14" max="14" width="14.453125" style="81" hidden="1" customWidth="1"/>
    <col min="15" max="15" width="13.54296875" style="81" hidden="1" customWidth="1"/>
    <col min="16" max="16" width="10.54296875" style="81" hidden="1" customWidth="1"/>
    <col min="17" max="17" width="22.81640625" style="81" customWidth="1"/>
    <col min="18" max="38" width="9.1796875" style="81" customWidth="1"/>
    <col min="39" max="16384" width="9.1796875" style="81"/>
  </cols>
  <sheetData>
    <row r="1" spans="2:17" ht="22.5" customHeight="1" x14ac:dyDescent="0.3"/>
    <row r="2" spans="2:17" ht="14.5" customHeight="1" x14ac:dyDescent="0.3">
      <c r="B2" s="820" t="s">
        <v>377</v>
      </c>
      <c r="C2" s="796"/>
      <c r="D2" s="796"/>
      <c r="E2" s="796"/>
      <c r="F2" s="796"/>
      <c r="G2" s="796"/>
      <c r="H2" s="796"/>
      <c r="I2" s="796"/>
    </row>
    <row r="3" spans="2:17" ht="21" customHeight="1" x14ac:dyDescent="0.35">
      <c r="B3" s="815" t="s">
        <v>382</v>
      </c>
      <c r="C3" s="723"/>
      <c r="D3" s="723"/>
      <c r="E3" s="723"/>
      <c r="F3" s="723"/>
      <c r="G3" s="723"/>
      <c r="H3" s="723"/>
      <c r="I3" s="723"/>
      <c r="J3" s="723"/>
      <c r="K3" s="724"/>
    </row>
    <row r="4" spans="2:17" ht="57" customHeight="1" x14ac:dyDescent="0.3">
      <c r="B4" s="3" t="s">
        <v>1</v>
      </c>
      <c r="C4" s="4" t="s">
        <v>48</v>
      </c>
      <c r="D4" s="4" t="s">
        <v>49</v>
      </c>
      <c r="E4" s="4" t="s">
        <v>289</v>
      </c>
      <c r="F4" s="4" t="s">
        <v>50</v>
      </c>
      <c r="G4" s="4" t="s">
        <v>51</v>
      </c>
      <c r="H4" s="4" t="s">
        <v>52</v>
      </c>
      <c r="I4" s="101" t="s">
        <v>292</v>
      </c>
      <c r="J4" s="101" t="s">
        <v>54</v>
      </c>
      <c r="K4" s="101" t="s">
        <v>55</v>
      </c>
      <c r="L4" s="653"/>
      <c r="N4" s="323" t="s">
        <v>379</v>
      </c>
      <c r="O4" s="323" t="s">
        <v>380</v>
      </c>
    </row>
    <row r="5" spans="2:17" ht="20.5" customHeight="1" x14ac:dyDescent="0.3">
      <c r="B5" s="1" t="s">
        <v>383</v>
      </c>
      <c r="C5" s="590">
        <v>566304.272</v>
      </c>
      <c r="D5" s="590">
        <v>600000</v>
      </c>
      <c r="E5" s="590">
        <v>1000000</v>
      </c>
      <c r="F5" s="590">
        <v>600000</v>
      </c>
      <c r="G5" s="590">
        <v>0</v>
      </c>
      <c r="H5" s="590">
        <v>600000</v>
      </c>
      <c r="I5" s="590">
        <v>1102550</v>
      </c>
      <c r="J5" s="590">
        <v>0</v>
      </c>
      <c r="K5" s="590">
        <v>39686765.513099998</v>
      </c>
      <c r="L5" s="654"/>
      <c r="M5" s="656" t="str">
        <f t="shared" ref="M5:M40" si="0">B5</f>
        <v>Share Captial</v>
      </c>
      <c r="N5" s="104">
        <f t="shared" ref="N5:N40" si="1">K5-O5</f>
        <v>29084724.833099999</v>
      </c>
      <c r="O5" s="104">
        <f>'APPENDIX 5 I'!J5+'APPENDIX 5 I'!M5+'APPENDIX 5 II'!G5+'APPENDIX 5 III'!C5+'APPENDIX5 IV'!I5</f>
        <v>10602040.68</v>
      </c>
    </row>
    <row r="6" spans="2:17" ht="20.5" customHeight="1" x14ac:dyDescent="0.3">
      <c r="B6" s="1" t="s">
        <v>384</v>
      </c>
      <c r="C6" s="590">
        <v>146101</v>
      </c>
      <c r="D6" s="590">
        <v>0</v>
      </c>
      <c r="E6" s="590">
        <v>0</v>
      </c>
      <c r="F6" s="590">
        <v>0</v>
      </c>
      <c r="G6" s="590">
        <v>0</v>
      </c>
      <c r="H6" s="590">
        <v>0</v>
      </c>
      <c r="I6" s="590">
        <v>0</v>
      </c>
      <c r="J6" s="590">
        <v>0</v>
      </c>
      <c r="K6" s="590">
        <v>1920323.7520000001</v>
      </c>
      <c r="L6" s="654"/>
      <c r="M6" s="656" t="str">
        <f t="shared" si="0"/>
        <v>Share Premium</v>
      </c>
      <c r="N6" s="104">
        <f t="shared" si="1"/>
        <v>1909452.51</v>
      </c>
      <c r="O6" s="104">
        <f>'APPENDIX 5 I'!J6+'APPENDIX 5 I'!M6+'APPENDIX 5 II'!G6+'APPENDIX 5 III'!C6+'APPENDIX5 IV'!I6</f>
        <v>10871.242</v>
      </c>
    </row>
    <row r="7" spans="2:17" ht="20.5" customHeight="1" x14ac:dyDescent="0.3">
      <c r="B7" s="1" t="s">
        <v>385</v>
      </c>
      <c r="C7" s="590">
        <v>25539.216</v>
      </c>
      <c r="D7" s="590">
        <v>185311.87409999999</v>
      </c>
      <c r="E7" s="590">
        <v>0</v>
      </c>
      <c r="F7" s="590">
        <v>33482</v>
      </c>
      <c r="G7" s="590">
        <v>0</v>
      </c>
      <c r="H7" s="590">
        <v>597019.46200000006</v>
      </c>
      <c r="I7" s="590">
        <v>0</v>
      </c>
      <c r="J7" s="590">
        <v>0</v>
      </c>
      <c r="K7" s="590">
        <v>3250394.581499856</v>
      </c>
      <c r="L7" s="654"/>
      <c r="M7" s="656" t="str">
        <f t="shared" si="0"/>
        <v>Revaluation Reserve</v>
      </c>
      <c r="N7" s="104">
        <f t="shared" si="1"/>
        <v>2979624.022119856</v>
      </c>
      <c r="O7" s="104">
        <f>'APPENDIX 5 I'!J7+'APPENDIX 5 I'!M7+'APPENDIX 5 II'!G7+'APPENDIX 5 III'!C7+'APPENDIX5 IV'!I7</f>
        <v>270770.55937999999</v>
      </c>
    </row>
    <row r="8" spans="2:17" ht="20.5" customHeight="1" x14ac:dyDescent="0.3">
      <c r="B8" s="1" t="s">
        <v>341</v>
      </c>
      <c r="C8" s="590">
        <v>0</v>
      </c>
      <c r="D8" s="590">
        <v>102034.8310304515</v>
      </c>
      <c r="E8" s="590">
        <v>0</v>
      </c>
      <c r="F8" s="590">
        <v>0</v>
      </c>
      <c r="G8" s="590">
        <v>0</v>
      </c>
      <c r="H8" s="590">
        <v>21800</v>
      </c>
      <c r="I8" s="590">
        <v>0</v>
      </c>
      <c r="J8" s="590">
        <v>0</v>
      </c>
      <c r="K8" s="590">
        <v>167258.48899045159</v>
      </c>
      <c r="L8" s="654"/>
      <c r="M8" s="656" t="str">
        <f t="shared" si="0"/>
        <v>Other Equity</v>
      </c>
      <c r="N8" s="104">
        <f t="shared" si="1"/>
        <v>1132856.4889904517</v>
      </c>
      <c r="O8" s="104">
        <f>'APPENDIX 5 I'!J8+'APPENDIX 5 I'!M8+'APPENDIX 5 II'!G8+'APPENDIX 5 III'!C8+'APPENDIX5 IV'!I8</f>
        <v>-965598</v>
      </c>
    </row>
    <row r="9" spans="2:17" ht="20.5" customHeight="1" x14ac:dyDescent="0.3">
      <c r="B9" s="1" t="s">
        <v>342</v>
      </c>
      <c r="C9" s="590">
        <v>-216453.33001623591</v>
      </c>
      <c r="D9" s="590">
        <v>1569992.102</v>
      </c>
      <c r="E9" s="590">
        <v>3835948.8390000002</v>
      </c>
      <c r="F9" s="590">
        <v>-1149025.9310000001</v>
      </c>
      <c r="G9" s="590">
        <v>0</v>
      </c>
      <c r="H9" s="590">
        <v>1216494.0815897901</v>
      </c>
      <c r="I9" s="590">
        <v>1233328.7139999999</v>
      </c>
      <c r="J9" s="590">
        <v>0</v>
      </c>
      <c r="K9" s="590">
        <v>76979461.719460964</v>
      </c>
      <c r="L9" s="654"/>
      <c r="M9" s="656" t="str">
        <f t="shared" si="0"/>
        <v>Retained Earnings</v>
      </c>
      <c r="N9" s="104">
        <f t="shared" si="1"/>
        <v>40524580.690525442</v>
      </c>
      <c r="O9" s="104">
        <f>'APPENDIX 5 I'!J9+'APPENDIX 5 I'!M9+'APPENDIX 5 II'!G9+'APPENDIX 5 III'!C9+'APPENDIX5 IV'!I9</f>
        <v>36454881.028935522</v>
      </c>
    </row>
    <row r="10" spans="2:17" ht="20.5" customHeight="1" x14ac:dyDescent="0.3">
      <c r="B10" s="1" t="s">
        <v>343</v>
      </c>
      <c r="C10" s="590">
        <v>0</v>
      </c>
      <c r="D10" s="590">
        <v>0</v>
      </c>
      <c r="E10" s="590">
        <v>0</v>
      </c>
      <c r="F10" s="590">
        <v>-16120.156000000001</v>
      </c>
      <c r="G10" s="590">
        <v>0</v>
      </c>
      <c r="H10" s="590">
        <v>0</v>
      </c>
      <c r="I10" s="590">
        <v>0</v>
      </c>
      <c r="J10" s="590">
        <v>0</v>
      </c>
      <c r="K10" s="590">
        <v>7647776.0310000004</v>
      </c>
      <c r="L10" s="654"/>
      <c r="M10" s="656" t="str">
        <f t="shared" si="0"/>
        <v>Other Reserves</v>
      </c>
      <c r="N10" s="104">
        <f t="shared" si="1"/>
        <v>4157444.0310000004</v>
      </c>
      <c r="O10" s="104">
        <f>'APPENDIX 5 I'!J10+'APPENDIX 5 I'!M10+'APPENDIX 5 II'!G10+'APPENDIX 5 III'!C10+'APPENDIX5 IV'!I10</f>
        <v>3490332</v>
      </c>
      <c r="Q10" s="662"/>
    </row>
    <row r="11" spans="2:17" ht="20.5" customHeight="1" thickBot="1" x14ac:dyDescent="0.35">
      <c r="B11" s="171" t="s">
        <v>344</v>
      </c>
      <c r="C11" s="591">
        <v>521491.15798376407</v>
      </c>
      <c r="D11" s="591">
        <v>2457338.8071304508</v>
      </c>
      <c r="E11" s="591">
        <v>4835948.8389999997</v>
      </c>
      <c r="F11" s="591">
        <v>-531664.08700000006</v>
      </c>
      <c r="G11" s="591">
        <v>0</v>
      </c>
      <c r="H11" s="591">
        <v>2435313.5435897899</v>
      </c>
      <c r="I11" s="591">
        <v>2335878.7140000002</v>
      </c>
      <c r="J11" s="591">
        <v>0</v>
      </c>
      <c r="K11" s="591">
        <v>129700830.3428044</v>
      </c>
      <c r="L11" s="655"/>
      <c r="M11" s="656" t="str">
        <f t="shared" si="0"/>
        <v xml:space="preserve">Total Equity_x000D_
</v>
      </c>
      <c r="N11" s="104">
        <f t="shared" si="1"/>
        <v>79837532.83248888</v>
      </c>
      <c r="O11" s="104">
        <f>'APPENDIX 5 I'!J11+'APPENDIX 5 I'!M11+'APPENDIX 5 II'!G11+'APPENDIX 5 III'!C11+'APPENDIX5 IV'!I11</f>
        <v>49863297.510315523</v>
      </c>
    </row>
    <row r="12" spans="2:17" ht="20.5" customHeight="1" thickTop="1" x14ac:dyDescent="0.3">
      <c r="B12" s="1" t="s">
        <v>346</v>
      </c>
      <c r="C12" s="585">
        <v>470626.43949413509</v>
      </c>
      <c r="D12" s="585">
        <v>1160195.514</v>
      </c>
      <c r="E12" s="585">
        <v>5632371.9270000001</v>
      </c>
      <c r="F12" s="585">
        <v>1751983.4569999999</v>
      </c>
      <c r="G12" s="585">
        <v>0</v>
      </c>
      <c r="H12" s="585">
        <v>3100004.735278429</v>
      </c>
      <c r="I12" s="585">
        <v>1427561.97711864</v>
      </c>
      <c r="J12" s="585">
        <v>0</v>
      </c>
      <c r="K12" s="585">
        <v>154500004.89742699</v>
      </c>
      <c r="L12" s="654"/>
      <c r="M12" s="656" t="str">
        <f t="shared" si="0"/>
        <v>Insurance Contract Liabilites</v>
      </c>
      <c r="N12" s="104">
        <f t="shared" si="1"/>
        <v>133373838.77662021</v>
      </c>
      <c r="O12" s="104">
        <f>'APPENDIX 5 I'!J12+'APPENDIX 5 I'!M12+'APPENDIX 5 II'!G12+'APPENDIX 5 III'!C12+'APPENDIX5 IV'!I12</f>
        <v>21126166.120806776</v>
      </c>
    </row>
    <row r="13" spans="2:17" ht="20.5" customHeight="1" x14ac:dyDescent="0.3">
      <c r="B13" s="1" t="s">
        <v>347</v>
      </c>
      <c r="C13" s="585">
        <v>27360.827483322999</v>
      </c>
      <c r="D13" s="585">
        <v>0</v>
      </c>
      <c r="E13" s="585">
        <v>0</v>
      </c>
      <c r="F13" s="585">
        <v>0</v>
      </c>
      <c r="G13" s="585">
        <v>0</v>
      </c>
      <c r="H13" s="585">
        <v>0</v>
      </c>
      <c r="I13" s="585">
        <v>1063802.747676295</v>
      </c>
      <c r="J13" s="585">
        <v>0</v>
      </c>
      <c r="K13" s="585">
        <v>3936862.306313959</v>
      </c>
      <c r="L13" s="654"/>
      <c r="M13" s="656" t="str">
        <f t="shared" si="0"/>
        <v>Reinsurance Contract Liabilites</v>
      </c>
      <c r="N13" s="104">
        <f t="shared" si="1"/>
        <v>2448319.9438283509</v>
      </c>
      <c r="O13" s="104">
        <f>'APPENDIX 5 I'!J13+'APPENDIX 5 I'!M13+'APPENDIX 5 II'!G13+'APPENDIX 5 III'!C13+'APPENDIX5 IV'!I13</f>
        <v>1488542.3624856083</v>
      </c>
    </row>
    <row r="14" spans="2:17" ht="20.5" customHeight="1" x14ac:dyDescent="0.3">
      <c r="B14" s="1" t="s">
        <v>348</v>
      </c>
      <c r="C14" s="585">
        <v>26131</v>
      </c>
      <c r="D14" s="585">
        <v>65872.834000000003</v>
      </c>
      <c r="E14" s="585">
        <v>0</v>
      </c>
      <c r="F14" s="585">
        <v>318709.93563000002</v>
      </c>
      <c r="G14" s="585">
        <v>0</v>
      </c>
      <c r="H14" s="585">
        <v>0</v>
      </c>
      <c r="I14" s="585">
        <v>7692.2610000000004</v>
      </c>
      <c r="J14" s="585">
        <v>0</v>
      </c>
      <c r="K14" s="585">
        <v>802423.7025787608</v>
      </c>
      <c r="L14" s="654"/>
      <c r="M14" s="656" t="str">
        <f t="shared" si="0"/>
        <v>Long-Term Liabilites</v>
      </c>
      <c r="N14" s="104">
        <f t="shared" si="1"/>
        <v>2023280.7548100003</v>
      </c>
      <c r="O14" s="104">
        <f>'APPENDIX 5 I'!J14+'APPENDIX 5 I'!M14+'APPENDIX 5 II'!G14+'APPENDIX 5 III'!C14+'APPENDIX5 IV'!I14</f>
        <v>-1220857.0522312394</v>
      </c>
    </row>
    <row r="15" spans="2:17" ht="20.5" customHeight="1" x14ac:dyDescent="0.3">
      <c r="B15" s="1" t="s">
        <v>349</v>
      </c>
      <c r="C15" s="585">
        <v>0</v>
      </c>
      <c r="D15" s="585">
        <v>68868.904999999999</v>
      </c>
      <c r="E15" s="585">
        <v>364356.28</v>
      </c>
      <c r="F15" s="585">
        <v>1006725.947</v>
      </c>
      <c r="G15" s="585">
        <v>0</v>
      </c>
      <c r="H15" s="585">
        <v>363291.087</v>
      </c>
      <c r="I15" s="585">
        <v>18142.019</v>
      </c>
      <c r="J15" s="585">
        <v>0</v>
      </c>
      <c r="K15" s="585">
        <v>11953618.61157115</v>
      </c>
      <c r="L15" s="654"/>
      <c r="M15" s="656" t="str">
        <f t="shared" si="0"/>
        <v>Short-Term Liabilites</v>
      </c>
      <c r="N15" s="104">
        <f t="shared" si="1"/>
        <v>11042884.43435115</v>
      </c>
      <c r="O15" s="104">
        <f>'APPENDIX 5 I'!J15+'APPENDIX 5 I'!M15+'APPENDIX 5 II'!G15+'APPENDIX 5 III'!C15+'APPENDIX5 IV'!I15</f>
        <v>910734.17721999995</v>
      </c>
    </row>
    <row r="16" spans="2:17" ht="20.5" customHeight="1" x14ac:dyDescent="0.3">
      <c r="B16" s="1" t="s">
        <v>350</v>
      </c>
      <c r="C16" s="585">
        <v>88012.88077999989</v>
      </c>
      <c r="D16" s="585">
        <v>6481.3010000000004</v>
      </c>
      <c r="E16" s="585">
        <v>834512.90099999995</v>
      </c>
      <c r="F16" s="585">
        <v>114540.588</v>
      </c>
      <c r="G16" s="585">
        <v>0</v>
      </c>
      <c r="H16" s="585">
        <v>873581.41499999957</v>
      </c>
      <c r="I16" s="585">
        <v>112280.9470000002</v>
      </c>
      <c r="J16" s="585">
        <v>0</v>
      </c>
      <c r="K16" s="585">
        <v>12373690.53536961</v>
      </c>
      <c r="L16" s="654"/>
      <c r="M16" s="656" t="str">
        <f t="shared" si="0"/>
        <v>Other Liabilites</v>
      </c>
      <c r="N16" s="104">
        <f t="shared" si="1"/>
        <v>10665431.134519611</v>
      </c>
      <c r="O16" s="104">
        <f>'APPENDIX 5 I'!J16+'APPENDIX 5 I'!M16+'APPENDIX 5 II'!G16+'APPENDIX 5 III'!C16+'APPENDIX5 IV'!I16</f>
        <v>1708259.4008499999</v>
      </c>
    </row>
    <row r="17" spans="2:15" ht="20.5" customHeight="1" thickBot="1" x14ac:dyDescent="0.35">
      <c r="B17" s="171" t="s">
        <v>351</v>
      </c>
      <c r="C17" s="591">
        <v>1133622.3057412221</v>
      </c>
      <c r="D17" s="591">
        <v>3758757.3611304509</v>
      </c>
      <c r="E17" s="591">
        <v>11667189.947000001</v>
      </c>
      <c r="F17" s="591">
        <v>2660295.84063</v>
      </c>
      <c r="G17" s="591">
        <v>0</v>
      </c>
      <c r="H17" s="591">
        <v>6772190.7808682192</v>
      </c>
      <c r="I17" s="591">
        <v>4965358.6657949351</v>
      </c>
      <c r="J17" s="591">
        <v>0</v>
      </c>
      <c r="K17" s="591">
        <v>313267430.39606494</v>
      </c>
      <c r="L17" s="655"/>
      <c r="M17" s="656" t="str">
        <f t="shared" si="0"/>
        <v>Total Equity And Liabilities</v>
      </c>
      <c r="N17" s="104">
        <f t="shared" si="1"/>
        <v>239391287.87661827</v>
      </c>
      <c r="O17" s="104">
        <f>'APPENDIX 5 I'!J17+'APPENDIX 5 I'!M17+'APPENDIX 5 II'!G17+'APPENDIX 5 III'!C17+'APPENDIX5 IV'!I17</f>
        <v>73876142.519446671</v>
      </c>
    </row>
    <row r="18" spans="2:15" s="316" customFormat="1" ht="20.5" customHeight="1" thickTop="1" x14ac:dyDescent="0.3">
      <c r="B18" s="1" t="s">
        <v>352</v>
      </c>
      <c r="C18" s="592">
        <v>30398.999</v>
      </c>
      <c r="D18" s="592">
        <v>22008.621999999999</v>
      </c>
      <c r="E18" s="592">
        <v>87925.373999999996</v>
      </c>
      <c r="F18" s="592">
        <v>3923.7730999999981</v>
      </c>
      <c r="G18" s="592">
        <v>0</v>
      </c>
      <c r="H18" s="592">
        <v>51597.635999999999</v>
      </c>
      <c r="I18" s="592">
        <v>627.79100000000005</v>
      </c>
      <c r="J18" s="592">
        <v>0</v>
      </c>
      <c r="K18" s="592">
        <v>1320553.6359844939</v>
      </c>
      <c r="L18" s="654"/>
      <c r="M18" s="656" t="str">
        <f t="shared" si="0"/>
        <v>Intangible Assets</v>
      </c>
      <c r="N18" s="104">
        <f t="shared" si="1"/>
        <v>1293908.337134494</v>
      </c>
      <c r="O18" s="104">
        <f>'APPENDIX 5 I'!J18+'APPENDIX 5 I'!M18+'APPENDIX 5 II'!G18+'APPENDIX 5 III'!C18+'APPENDIX5 IV'!I18</f>
        <v>26645.298850000003</v>
      </c>
    </row>
    <row r="19" spans="2:15" s="316" customFormat="1" ht="20.5" customHeight="1" x14ac:dyDescent="0.3">
      <c r="B19" s="1" t="s">
        <v>353</v>
      </c>
      <c r="C19" s="592">
        <v>30000</v>
      </c>
      <c r="D19" s="592">
        <v>313165.75400000002</v>
      </c>
      <c r="E19" s="592">
        <v>0</v>
      </c>
      <c r="F19" s="592">
        <v>216000</v>
      </c>
      <c r="G19" s="592">
        <v>0</v>
      </c>
      <c r="H19" s="592">
        <v>240660</v>
      </c>
      <c r="I19" s="592">
        <v>0</v>
      </c>
      <c r="J19" s="592">
        <v>0</v>
      </c>
      <c r="K19" s="592">
        <v>5726392.6180909174</v>
      </c>
      <c r="L19" s="654"/>
      <c r="M19" s="656" t="str">
        <f t="shared" si="0"/>
        <v>Land and Buildings</v>
      </c>
      <c r="N19" s="104">
        <f t="shared" si="1"/>
        <v>5277132.4370304961</v>
      </c>
      <c r="O19" s="104">
        <f>'APPENDIX 5 I'!J19+'APPENDIX 5 I'!M19+'APPENDIX 5 II'!G19+'APPENDIX 5 III'!C19+'APPENDIX5 IV'!I19</f>
        <v>449260.18106042146</v>
      </c>
    </row>
    <row r="20" spans="2:15" s="316" customFormat="1" ht="20.5" customHeight="1" x14ac:dyDescent="0.3">
      <c r="B20" s="1" t="s">
        <v>354</v>
      </c>
      <c r="C20" s="592">
        <v>0</v>
      </c>
      <c r="D20" s="592">
        <v>0</v>
      </c>
      <c r="E20" s="592">
        <v>0</v>
      </c>
      <c r="F20" s="592">
        <v>444500</v>
      </c>
      <c r="G20" s="592">
        <v>0</v>
      </c>
      <c r="H20" s="592">
        <v>2164861.0558099998</v>
      </c>
      <c r="I20" s="592">
        <v>0</v>
      </c>
      <c r="J20" s="592">
        <v>0</v>
      </c>
      <c r="K20" s="592">
        <v>35951575.649809986</v>
      </c>
      <c r="L20" s="654"/>
      <c r="M20" s="656" t="str">
        <f t="shared" si="0"/>
        <v>Investment Property</v>
      </c>
      <c r="N20" s="104">
        <f t="shared" si="1"/>
        <v>24343350.617809989</v>
      </c>
      <c r="O20" s="104">
        <f>'APPENDIX 5 I'!J20+'APPENDIX 5 I'!M20+'APPENDIX 5 II'!G20+'APPENDIX 5 III'!C20+'APPENDIX5 IV'!I20</f>
        <v>11608225.032</v>
      </c>
    </row>
    <row r="21" spans="2:15" s="316" customFormat="1" ht="20.5" customHeight="1" x14ac:dyDescent="0.3">
      <c r="B21" s="1" t="s">
        <v>355</v>
      </c>
      <c r="C21" s="592">
        <v>23633.562999999998</v>
      </c>
      <c r="D21" s="592">
        <v>28968.087</v>
      </c>
      <c r="E21" s="592">
        <v>84855.653000000006</v>
      </c>
      <c r="F21" s="592">
        <v>29045.21</v>
      </c>
      <c r="G21" s="592">
        <v>0</v>
      </c>
      <c r="H21" s="592">
        <v>16896.430530000001</v>
      </c>
      <c r="I21" s="592">
        <v>34113.817000000003</v>
      </c>
      <c r="J21" s="592">
        <v>0</v>
      </c>
      <c r="K21" s="592">
        <v>1711465.014106608</v>
      </c>
      <c r="L21" s="654"/>
      <c r="M21" s="656" t="str">
        <f t="shared" si="0"/>
        <v>Fixed Assets</v>
      </c>
      <c r="N21" s="104">
        <f t="shared" si="1"/>
        <v>1552494.5175079249</v>
      </c>
      <c r="O21" s="104">
        <f>'APPENDIX 5 I'!J21+'APPENDIX 5 I'!M21+'APPENDIX 5 II'!G21+'APPENDIX 5 III'!C21+'APPENDIX5 IV'!I21</f>
        <v>158970.49659868304</v>
      </c>
    </row>
    <row r="22" spans="2:15" s="316" customFormat="1" ht="20.5" customHeight="1" x14ac:dyDescent="0.3">
      <c r="B22" s="1" t="s">
        <v>356</v>
      </c>
      <c r="C22" s="592">
        <v>54131</v>
      </c>
      <c r="D22" s="592">
        <v>2468634.0737112951</v>
      </c>
      <c r="E22" s="592">
        <v>5249377.3959999997</v>
      </c>
      <c r="F22" s="592">
        <v>337796.03700000001</v>
      </c>
      <c r="G22" s="592">
        <v>0</v>
      </c>
      <c r="H22" s="592">
        <v>253080.78200000001</v>
      </c>
      <c r="I22" s="592">
        <v>1052620.681381264</v>
      </c>
      <c r="J22" s="592">
        <v>0</v>
      </c>
      <c r="K22" s="592">
        <v>113559513.3047891</v>
      </c>
      <c r="L22" s="654"/>
      <c r="M22" s="656" t="str">
        <f t="shared" si="0"/>
        <v>Government Securites</v>
      </c>
      <c r="N22" s="104">
        <f t="shared" si="1"/>
        <v>90416932.287144691</v>
      </c>
      <c r="O22" s="104">
        <f>'APPENDIX 5 I'!J22+'APPENDIX 5 I'!M22+'APPENDIX 5 II'!G22+'APPENDIX 5 III'!C22+'APPENDIX5 IV'!I22</f>
        <v>23142581.017644413</v>
      </c>
    </row>
    <row r="23" spans="2:15" s="316" customFormat="1" ht="20.5" customHeight="1" x14ac:dyDescent="0.3">
      <c r="B23" s="1" t="s">
        <v>357</v>
      </c>
      <c r="C23" s="592">
        <v>93290</v>
      </c>
      <c r="D23" s="592">
        <v>0</v>
      </c>
      <c r="E23" s="592">
        <v>0</v>
      </c>
      <c r="F23" s="592">
        <v>0</v>
      </c>
      <c r="G23" s="592">
        <v>0</v>
      </c>
      <c r="H23" s="592">
        <v>0</v>
      </c>
      <c r="I23" s="592">
        <v>0</v>
      </c>
      <c r="J23" s="592">
        <v>0</v>
      </c>
      <c r="K23" s="592">
        <v>774343.1430889999</v>
      </c>
      <c r="L23" s="654"/>
      <c r="M23" s="656" t="str">
        <f t="shared" si="0"/>
        <v>Other Securites</v>
      </c>
      <c r="N23" s="104">
        <f t="shared" si="1"/>
        <v>596540.76002899988</v>
      </c>
      <c r="O23" s="104">
        <f>'APPENDIX 5 I'!J23+'APPENDIX 5 I'!M23+'APPENDIX 5 II'!G23+'APPENDIX 5 III'!C23+'APPENDIX5 IV'!I23</f>
        <v>177802.38305999999</v>
      </c>
    </row>
    <row r="24" spans="2:15" s="316" customFormat="1" ht="20.5" customHeight="1" x14ac:dyDescent="0.3">
      <c r="B24" s="1" t="s">
        <v>358</v>
      </c>
      <c r="C24" s="592">
        <v>0</v>
      </c>
      <c r="D24" s="592">
        <v>0</v>
      </c>
      <c r="E24" s="592">
        <v>146556.571</v>
      </c>
      <c r="F24" s="592">
        <v>0</v>
      </c>
      <c r="G24" s="592">
        <v>0</v>
      </c>
      <c r="H24" s="592">
        <v>615600</v>
      </c>
      <c r="I24" s="592">
        <v>0</v>
      </c>
      <c r="J24" s="592">
        <v>0</v>
      </c>
      <c r="K24" s="592">
        <v>20764084.561000001</v>
      </c>
      <c r="L24" s="654"/>
      <c r="M24" s="656" t="str">
        <f t="shared" si="0"/>
        <v>Investment in Related Parties</v>
      </c>
      <c r="N24" s="104">
        <f t="shared" si="1"/>
        <v>7305626.8839999996</v>
      </c>
      <c r="O24" s="104">
        <f>'APPENDIX 5 I'!J24+'APPENDIX 5 I'!M24+'APPENDIX 5 II'!G24+'APPENDIX 5 III'!C24+'APPENDIX5 IV'!I24</f>
        <v>13458457.677000001</v>
      </c>
    </row>
    <row r="25" spans="2:15" s="316" customFormat="1" ht="20.5" customHeight="1" x14ac:dyDescent="0.3">
      <c r="B25" s="1" t="s">
        <v>359</v>
      </c>
      <c r="C25" s="592">
        <v>0</v>
      </c>
      <c r="D25" s="592">
        <v>0</v>
      </c>
      <c r="E25" s="592">
        <v>0</v>
      </c>
      <c r="F25" s="592">
        <v>0</v>
      </c>
      <c r="G25" s="592">
        <v>0</v>
      </c>
      <c r="H25" s="592">
        <v>0</v>
      </c>
      <c r="I25" s="592">
        <v>0</v>
      </c>
      <c r="J25" s="592">
        <v>0</v>
      </c>
      <c r="K25" s="592">
        <v>242972.91665</v>
      </c>
      <c r="L25" s="654"/>
      <c r="M25" s="656" t="str">
        <f t="shared" si="0"/>
        <v>Corporate Bonds</v>
      </c>
      <c r="N25" s="104">
        <f t="shared" si="1"/>
        <v>169106.53565000001</v>
      </c>
      <c r="O25" s="104">
        <f>'APPENDIX 5 I'!J25+'APPENDIX 5 I'!M25+'APPENDIX 5 II'!G25+'APPENDIX 5 III'!C25+'APPENDIX5 IV'!I25</f>
        <v>73866.380999999994</v>
      </c>
    </row>
    <row r="26" spans="2:15" s="316" customFormat="1" ht="20.5" customHeight="1" x14ac:dyDescent="0.3">
      <c r="B26" s="1" t="s">
        <v>360</v>
      </c>
      <c r="C26" s="592">
        <v>0</v>
      </c>
      <c r="D26" s="592">
        <v>0</v>
      </c>
      <c r="E26" s="592">
        <v>0</v>
      </c>
      <c r="F26" s="592">
        <v>0</v>
      </c>
      <c r="G26" s="592">
        <v>0</v>
      </c>
      <c r="H26" s="592">
        <v>0</v>
      </c>
      <c r="I26" s="592">
        <v>0</v>
      </c>
      <c r="J26" s="592">
        <v>0</v>
      </c>
      <c r="K26" s="592">
        <v>8040.9751091989992</v>
      </c>
      <c r="L26" s="654"/>
      <c r="M26" s="656" t="str">
        <f t="shared" si="0"/>
        <v>Commercial Papers</v>
      </c>
      <c r="N26" s="104">
        <f t="shared" si="1"/>
        <v>8040.9751091989992</v>
      </c>
      <c r="O26" s="104">
        <f>'APPENDIX 5 I'!J26+'APPENDIX 5 I'!M26+'APPENDIX 5 II'!G26+'APPENDIX 5 III'!C26+'APPENDIX5 IV'!I26</f>
        <v>0</v>
      </c>
    </row>
    <row r="27" spans="2:15" s="316" customFormat="1" ht="20.5" customHeight="1" x14ac:dyDescent="0.3">
      <c r="B27" s="1" t="s">
        <v>361</v>
      </c>
      <c r="C27" s="592">
        <v>0</v>
      </c>
      <c r="D27" s="592">
        <v>0</v>
      </c>
      <c r="E27" s="592">
        <v>0</v>
      </c>
      <c r="F27" s="592">
        <v>0</v>
      </c>
      <c r="G27" s="592">
        <v>0</v>
      </c>
      <c r="H27" s="592">
        <v>0</v>
      </c>
      <c r="I27" s="592">
        <v>0</v>
      </c>
      <c r="J27" s="592">
        <v>0</v>
      </c>
      <c r="K27" s="592">
        <v>0</v>
      </c>
      <c r="L27" s="654"/>
      <c r="M27" s="656" t="str">
        <f t="shared" si="0"/>
        <v>Debentures</v>
      </c>
      <c r="N27" s="104">
        <f t="shared" si="1"/>
        <v>0</v>
      </c>
      <c r="O27" s="104">
        <f>'APPENDIX 5 I'!J27+'APPENDIX 5 I'!M27+'APPENDIX 5 II'!G27+'APPENDIX 5 III'!C27+'APPENDIX5 IV'!I27</f>
        <v>0</v>
      </c>
    </row>
    <row r="28" spans="2:15" s="316" customFormat="1" ht="20.5" customHeight="1" x14ac:dyDescent="0.3">
      <c r="B28" s="1" t="s">
        <v>362</v>
      </c>
      <c r="C28" s="592">
        <v>0</v>
      </c>
      <c r="D28" s="592">
        <v>131539.26699999999</v>
      </c>
      <c r="E28" s="592">
        <v>0</v>
      </c>
      <c r="F28" s="592">
        <v>6678.1210000000001</v>
      </c>
      <c r="G28" s="592">
        <v>0</v>
      </c>
      <c r="H28" s="592">
        <v>4663.80674</v>
      </c>
      <c r="I28" s="592">
        <v>0</v>
      </c>
      <c r="J28" s="592">
        <v>0</v>
      </c>
      <c r="K28" s="592">
        <v>4033718.8994242898</v>
      </c>
      <c r="L28" s="654"/>
      <c r="M28" s="656" t="str">
        <f t="shared" si="0"/>
        <v>Ordinary Shares Quoted</v>
      </c>
      <c r="N28" s="104">
        <f t="shared" si="1"/>
        <v>3129485.1454242896</v>
      </c>
      <c r="O28" s="104">
        <f>'APPENDIX 5 I'!J28+'APPENDIX 5 I'!M28+'APPENDIX 5 II'!G28+'APPENDIX 5 III'!C28+'APPENDIX5 IV'!I28</f>
        <v>904233.75399999996</v>
      </c>
    </row>
    <row r="29" spans="2:15" s="316" customFormat="1" ht="20.5" customHeight="1" x14ac:dyDescent="0.3">
      <c r="B29" s="1" t="s">
        <v>363</v>
      </c>
      <c r="C29" s="592">
        <v>0</v>
      </c>
      <c r="D29" s="592">
        <v>6037.2759999999998</v>
      </c>
      <c r="E29" s="592">
        <v>0</v>
      </c>
      <c r="F29" s="592">
        <v>0</v>
      </c>
      <c r="G29" s="592">
        <v>0</v>
      </c>
      <c r="H29" s="592">
        <v>27646.742999999999</v>
      </c>
      <c r="I29" s="592">
        <v>0</v>
      </c>
      <c r="J29" s="592">
        <v>0</v>
      </c>
      <c r="K29" s="592">
        <v>5165332.601319667</v>
      </c>
      <c r="L29" s="654"/>
      <c r="M29" s="656" t="str">
        <f t="shared" si="0"/>
        <v>Ordinary Shares Unquoted</v>
      </c>
      <c r="N29" s="104">
        <f t="shared" si="1"/>
        <v>4809827.4433196671</v>
      </c>
      <c r="O29" s="104">
        <f>'APPENDIX 5 I'!J29+'APPENDIX 5 I'!M29+'APPENDIX 5 II'!G29+'APPENDIX 5 III'!C29+'APPENDIX5 IV'!I29</f>
        <v>355505.158</v>
      </c>
    </row>
    <row r="30" spans="2:15" s="316" customFormat="1" ht="20.5" customHeight="1" x14ac:dyDescent="0.3">
      <c r="B30" s="1" t="s">
        <v>364</v>
      </c>
      <c r="C30" s="592">
        <v>0</v>
      </c>
      <c r="D30" s="592">
        <v>0</v>
      </c>
      <c r="E30" s="592">
        <v>0</v>
      </c>
      <c r="F30" s="592">
        <v>0</v>
      </c>
      <c r="G30" s="592">
        <v>0</v>
      </c>
      <c r="H30" s="592">
        <v>0</v>
      </c>
      <c r="I30" s="592">
        <v>0</v>
      </c>
      <c r="J30" s="592">
        <v>0</v>
      </c>
      <c r="K30" s="592">
        <v>468.50099999999998</v>
      </c>
      <c r="L30" s="654"/>
      <c r="M30" s="656" t="str">
        <f t="shared" si="0"/>
        <v>Preference Shares Quoted</v>
      </c>
      <c r="N30" s="104">
        <f t="shared" si="1"/>
        <v>402.09999999999997</v>
      </c>
      <c r="O30" s="104">
        <f>'APPENDIX 5 I'!J30+'APPENDIX 5 I'!M30+'APPENDIX 5 II'!G30+'APPENDIX 5 III'!C30+'APPENDIX5 IV'!I30</f>
        <v>66.400999999999996</v>
      </c>
    </row>
    <row r="31" spans="2:15" s="316" customFormat="1" ht="20.5" customHeight="1" x14ac:dyDescent="0.3">
      <c r="B31" s="1" t="s">
        <v>365</v>
      </c>
      <c r="C31" s="592">
        <v>0</v>
      </c>
      <c r="D31" s="592">
        <v>0</v>
      </c>
      <c r="E31" s="592">
        <v>0</v>
      </c>
      <c r="F31" s="592">
        <v>0</v>
      </c>
      <c r="G31" s="592">
        <v>0</v>
      </c>
      <c r="H31" s="592">
        <v>0</v>
      </c>
      <c r="I31" s="592">
        <v>0</v>
      </c>
      <c r="J31" s="592">
        <v>0</v>
      </c>
      <c r="K31" s="592">
        <v>0</v>
      </c>
      <c r="L31" s="654"/>
      <c r="M31" s="656" t="str">
        <f t="shared" si="0"/>
        <v>Preference Shares Unquoted</v>
      </c>
      <c r="N31" s="104">
        <f t="shared" si="1"/>
        <v>0</v>
      </c>
      <c r="O31" s="104">
        <f>'APPENDIX 5 I'!J31+'APPENDIX 5 I'!M31+'APPENDIX 5 II'!G31+'APPENDIX 5 III'!C31+'APPENDIX5 IV'!I31</f>
        <v>0</v>
      </c>
    </row>
    <row r="32" spans="2:15" s="316" customFormat="1" ht="20.5" customHeight="1" x14ac:dyDescent="0.3">
      <c r="B32" s="1" t="s">
        <v>366</v>
      </c>
      <c r="C32" s="592">
        <v>0</v>
      </c>
      <c r="D32" s="592">
        <v>3985.4850000000001</v>
      </c>
      <c r="E32" s="592">
        <v>32338.951000000001</v>
      </c>
      <c r="F32" s="592">
        <v>20328.787</v>
      </c>
      <c r="G32" s="592">
        <v>0</v>
      </c>
      <c r="H32" s="592">
        <v>590393.48499999999</v>
      </c>
      <c r="I32" s="592">
        <v>6012.5249999999996</v>
      </c>
      <c r="J32" s="592">
        <v>0</v>
      </c>
      <c r="K32" s="592">
        <v>2149999.1830928</v>
      </c>
      <c r="L32" s="654"/>
      <c r="M32" s="656" t="str">
        <f t="shared" si="0"/>
        <v>Loans Secured and Unsecured</v>
      </c>
      <c r="N32" s="104">
        <f t="shared" si="1"/>
        <v>2128855.3641527998</v>
      </c>
      <c r="O32" s="104">
        <f>'APPENDIX 5 I'!J32+'APPENDIX 5 I'!M32+'APPENDIX 5 II'!G32+'APPENDIX 5 III'!C32+'APPENDIX5 IV'!I32</f>
        <v>21143.818939999997</v>
      </c>
    </row>
    <row r="33" spans="2:16" s="316" customFormat="1" ht="20.5" customHeight="1" x14ac:dyDescent="0.3">
      <c r="B33" s="1" t="s">
        <v>367</v>
      </c>
      <c r="C33" s="592">
        <v>0</v>
      </c>
      <c r="D33" s="592">
        <v>18880.120999999999</v>
      </c>
      <c r="E33" s="592">
        <v>156763.429</v>
      </c>
      <c r="F33" s="592">
        <v>0</v>
      </c>
      <c r="G33" s="592">
        <v>0</v>
      </c>
      <c r="H33" s="592">
        <v>0</v>
      </c>
      <c r="I33" s="592">
        <v>0</v>
      </c>
      <c r="J33" s="592">
        <v>0</v>
      </c>
      <c r="K33" s="592">
        <v>1263040.73003</v>
      </c>
      <c r="L33" s="654"/>
      <c r="M33" s="656" t="str">
        <f t="shared" si="0"/>
        <v>Mortgages</v>
      </c>
      <c r="N33" s="104">
        <f t="shared" si="1"/>
        <v>390005.49202999996</v>
      </c>
      <c r="O33" s="104">
        <f>'APPENDIX 5 I'!J33+'APPENDIX 5 I'!M33+'APPENDIX 5 II'!G33+'APPENDIX 5 III'!C33+'APPENDIX5 IV'!I33</f>
        <v>873035.23800000001</v>
      </c>
    </row>
    <row r="34" spans="2:16" s="316" customFormat="1" ht="20.5" customHeight="1" x14ac:dyDescent="0.3">
      <c r="B34" s="1" t="s">
        <v>368</v>
      </c>
      <c r="C34" s="592">
        <v>409769.75996115862</v>
      </c>
      <c r="D34" s="592">
        <v>351539.60800000001</v>
      </c>
      <c r="E34" s="592">
        <v>3717449.2820000001</v>
      </c>
      <c r="F34" s="592">
        <v>0</v>
      </c>
      <c r="G34" s="592">
        <v>0</v>
      </c>
      <c r="H34" s="592">
        <v>385031.45400000003</v>
      </c>
      <c r="I34" s="592">
        <v>3054135.2271491932</v>
      </c>
      <c r="J34" s="592">
        <v>0</v>
      </c>
      <c r="K34" s="592">
        <v>39314462.852959312</v>
      </c>
      <c r="L34" s="654"/>
      <c r="M34" s="656" t="str">
        <f t="shared" si="0"/>
        <v>Term Deposits</v>
      </c>
      <c r="N34" s="104">
        <f t="shared" si="1"/>
        <v>25630065.422952045</v>
      </c>
      <c r="O34" s="104">
        <f>'APPENDIX 5 I'!J34+'APPENDIX 5 I'!M34+'APPENDIX 5 II'!G34+'APPENDIX 5 III'!C34+'APPENDIX5 IV'!I34</f>
        <v>13684397.430007268</v>
      </c>
    </row>
    <row r="35" spans="2:16" s="316" customFormat="1" ht="20.5" customHeight="1" x14ac:dyDescent="0.3">
      <c r="B35" s="1" t="s">
        <v>369</v>
      </c>
      <c r="C35" s="592">
        <v>53228.995999999999</v>
      </c>
      <c r="D35" s="592">
        <v>71859.225999999995</v>
      </c>
      <c r="E35" s="592">
        <v>160888.182</v>
      </c>
      <c r="F35" s="592">
        <v>39550.236260000012</v>
      </c>
      <c r="G35" s="592">
        <v>0</v>
      </c>
      <c r="H35" s="592">
        <v>319143.33977999998</v>
      </c>
      <c r="I35" s="592">
        <v>40291.417999999998</v>
      </c>
      <c r="J35" s="592">
        <v>0</v>
      </c>
      <c r="K35" s="592">
        <v>5595632.6061232276</v>
      </c>
      <c r="L35" s="654"/>
      <c r="M35" s="656" t="str">
        <f t="shared" si="0"/>
        <v>Cash and Cash Balances</v>
      </c>
      <c r="N35" s="104">
        <f t="shared" si="1"/>
        <v>5016545.9333664281</v>
      </c>
      <c r="O35" s="104">
        <f>'APPENDIX 5 I'!J35+'APPENDIX 5 I'!M35+'APPENDIX 5 II'!G35+'APPENDIX 5 III'!C35+'APPENDIX5 IV'!I35</f>
        <v>579086.67275679985</v>
      </c>
    </row>
    <row r="36" spans="2:16" s="316" customFormat="1" ht="20.5" customHeight="1" x14ac:dyDescent="0.3">
      <c r="B36" s="1" t="s">
        <v>370</v>
      </c>
      <c r="C36" s="592">
        <v>8772.8337467420006</v>
      </c>
      <c r="D36" s="592">
        <v>0</v>
      </c>
      <c r="E36" s="592">
        <v>0</v>
      </c>
      <c r="F36" s="592">
        <v>0</v>
      </c>
      <c r="G36" s="592">
        <v>0</v>
      </c>
      <c r="H36" s="592">
        <v>120250.00671191</v>
      </c>
      <c r="I36" s="592">
        <v>589390.74003566022</v>
      </c>
      <c r="J36" s="592">
        <v>0</v>
      </c>
      <c r="K36" s="592">
        <v>7713034.1460756622</v>
      </c>
      <c r="L36" s="654"/>
      <c r="M36" s="656" t="str">
        <f t="shared" si="0"/>
        <v>Insurance Contract Assets</v>
      </c>
      <c r="N36" s="104">
        <f t="shared" si="1"/>
        <v>4748800.794643322</v>
      </c>
      <c r="O36" s="104">
        <f>'APPENDIX 5 I'!J36+'APPENDIX 5 I'!M36+'APPENDIX 5 II'!G36+'APPENDIX 5 III'!C36+'APPENDIX5 IV'!I36</f>
        <v>2964233.3514323398</v>
      </c>
    </row>
    <row r="37" spans="2:16" s="316" customFormat="1" ht="20.5" customHeight="1" x14ac:dyDescent="0.3">
      <c r="B37" s="1" t="s">
        <v>371</v>
      </c>
      <c r="C37" s="592">
        <v>147619.857577724</v>
      </c>
      <c r="D37" s="592">
        <v>289331.00603020901</v>
      </c>
      <c r="E37" s="592">
        <v>1682727.371</v>
      </c>
      <c r="F37" s="592">
        <v>654251.15</v>
      </c>
      <c r="G37" s="592">
        <v>0</v>
      </c>
      <c r="H37" s="592">
        <v>230501.516</v>
      </c>
      <c r="I37" s="592">
        <v>153.326456099875</v>
      </c>
      <c r="J37" s="592">
        <v>0</v>
      </c>
      <c r="K37" s="592">
        <v>44170451.471686378</v>
      </c>
      <c r="L37" s="654"/>
      <c r="M37" s="656" t="str">
        <f t="shared" si="0"/>
        <v>Reinsurance Contract Assets</v>
      </c>
      <c r="N37" s="104">
        <f t="shared" si="1"/>
        <v>41087977.270095989</v>
      </c>
      <c r="O37" s="104">
        <f>'APPENDIX 5 I'!J37+'APPENDIX 5 I'!M37+'APPENDIX 5 II'!G37+'APPENDIX 5 III'!C37+'APPENDIX5 IV'!I37</f>
        <v>3082474.2015903913</v>
      </c>
    </row>
    <row r="38" spans="2:16" s="316" customFormat="1" ht="20.5" customHeight="1" x14ac:dyDescent="0.3">
      <c r="B38" s="1" t="s">
        <v>372</v>
      </c>
      <c r="C38" s="592">
        <v>105075.268</v>
      </c>
      <c r="D38" s="592">
        <v>0</v>
      </c>
      <c r="E38" s="592">
        <v>142679.73800000001</v>
      </c>
      <c r="F38" s="592">
        <v>398686.03954999999</v>
      </c>
      <c r="G38" s="592">
        <v>0</v>
      </c>
      <c r="H38" s="592">
        <v>745335.27604999999</v>
      </c>
      <c r="I38" s="592">
        <v>86547.682000000001</v>
      </c>
      <c r="J38" s="592">
        <v>0</v>
      </c>
      <c r="K38" s="592">
        <v>10801170.31136601</v>
      </c>
      <c r="L38" s="654"/>
      <c r="M38" s="656" t="str">
        <f t="shared" si="0"/>
        <v>Other Receivables</v>
      </c>
      <c r="N38" s="104">
        <f t="shared" si="1"/>
        <v>9557381.6145660095</v>
      </c>
      <c r="O38" s="104">
        <f>'APPENDIX 5 I'!J38+'APPENDIX 5 I'!M38+'APPENDIX 5 II'!G38+'APPENDIX 5 III'!C38+'APPENDIX5 IV'!I38</f>
        <v>1243788.6968</v>
      </c>
    </row>
    <row r="39" spans="2:16" s="316" customFormat="1" ht="20.5" customHeight="1" x14ac:dyDescent="0.3">
      <c r="B39" s="1" t="s">
        <v>373</v>
      </c>
      <c r="C39" s="592">
        <v>177702.02900000001</v>
      </c>
      <c r="D39" s="592">
        <v>52808.834999999999</v>
      </c>
      <c r="E39" s="592">
        <v>205628</v>
      </c>
      <c r="F39" s="592">
        <v>509536.48700000002</v>
      </c>
      <c r="G39" s="592">
        <v>0</v>
      </c>
      <c r="H39" s="592">
        <v>1006529.249</v>
      </c>
      <c r="I39" s="592">
        <v>101465.458</v>
      </c>
      <c r="J39" s="592">
        <v>0</v>
      </c>
      <c r="K39" s="592">
        <v>13001177.309110411</v>
      </c>
      <c r="L39" s="654"/>
      <c r="M39" s="656" t="str">
        <f t="shared" si="0"/>
        <v>Other Assets</v>
      </c>
      <c r="N39" s="104">
        <f t="shared" si="1"/>
        <v>11928807.978066506</v>
      </c>
      <c r="O39" s="104">
        <f>'APPENDIX 5 I'!J39+'APPENDIX 5 I'!M39+'APPENDIX 5 II'!G39+'APPENDIX 5 III'!C39+'APPENDIX5 IV'!I39</f>
        <v>1072369.3310439039</v>
      </c>
    </row>
    <row r="40" spans="2:16" ht="20.5" customHeight="1" thickBot="1" x14ac:dyDescent="0.35">
      <c r="B40" s="171" t="s">
        <v>374</v>
      </c>
      <c r="C40" s="591">
        <v>1133622.3062856239</v>
      </c>
      <c r="D40" s="591">
        <v>3758757.360741504</v>
      </c>
      <c r="E40" s="591">
        <v>11667189.947000001</v>
      </c>
      <c r="F40" s="591">
        <v>2660295.8409099998</v>
      </c>
      <c r="G40" s="591">
        <v>0</v>
      </c>
      <c r="H40" s="591">
        <v>6772190.7806219095</v>
      </c>
      <c r="I40" s="591">
        <v>4965358.6660222178</v>
      </c>
      <c r="J40" s="591">
        <v>0</v>
      </c>
      <c r="K40" s="591">
        <v>313267430.43081719</v>
      </c>
      <c r="L40" s="655"/>
      <c r="M40" s="656" t="str">
        <f t="shared" si="0"/>
        <v>Total Assets</v>
      </c>
      <c r="N40" s="104">
        <f t="shared" si="1"/>
        <v>239391287.91003299</v>
      </c>
      <c r="O40" s="104">
        <f>'APPENDIX 5 I'!J40+'APPENDIX 5 I'!M40+'APPENDIX 5 II'!G40+'APPENDIX 5 III'!C40+'APPENDIX5 IV'!I40</f>
        <v>73876142.520784214</v>
      </c>
    </row>
    <row r="41" spans="2:16" ht="15" customHeight="1" thickTop="1" x14ac:dyDescent="0.35">
      <c r="B41" s="811" t="s">
        <v>387</v>
      </c>
      <c r="C41" s="796"/>
      <c r="D41" s="796"/>
      <c r="E41" s="796"/>
      <c r="F41" s="796"/>
      <c r="G41" s="796"/>
      <c r="H41" s="796"/>
      <c r="I41" s="796"/>
    </row>
    <row r="42" spans="2:16" ht="15.5" customHeight="1" x14ac:dyDescent="0.35">
      <c r="M42" s="31" t="s">
        <v>381</v>
      </c>
      <c r="N42" s="648">
        <f>N11</f>
        <v>79837532.83248888</v>
      </c>
      <c r="O42" s="648">
        <f>O11</f>
        <v>49863297.510315523</v>
      </c>
    </row>
    <row r="43" spans="2:16" ht="15.5" customHeight="1" x14ac:dyDescent="0.35">
      <c r="M43" s="31" t="s">
        <v>374</v>
      </c>
      <c r="N43" s="648">
        <f>N40</f>
        <v>239391287.91003299</v>
      </c>
      <c r="O43" s="648">
        <f>O40</f>
        <v>73876142.520784214</v>
      </c>
    </row>
    <row r="44" spans="2:16" ht="15.5" customHeight="1" x14ac:dyDescent="0.35">
      <c r="C44" s="713"/>
      <c r="D44" s="713"/>
      <c r="E44" s="713"/>
      <c r="F44" s="713"/>
      <c r="G44" s="713"/>
      <c r="H44" s="713"/>
      <c r="I44" s="713"/>
      <c r="J44" s="713"/>
      <c r="K44" s="713"/>
      <c r="L44" s="713">
        <f t="shared" ref="L44:P44" si="2">L40-L17</f>
        <v>0</v>
      </c>
      <c r="M44" s="713" t="e">
        <f t="shared" si="2"/>
        <v>#VALUE!</v>
      </c>
      <c r="N44" s="713">
        <f t="shared" si="2"/>
        <v>3.3414721488952637E-2</v>
      </c>
      <c r="O44" s="713">
        <f t="shared" si="2"/>
        <v>1.3375431299209595E-3</v>
      </c>
      <c r="P44" s="713">
        <f t="shared" si="2"/>
        <v>0</v>
      </c>
    </row>
  </sheetData>
  <sheetProtection algorithmName="SHA-512" hashValue="3Tfn++7V9Qd6kPpyJY62L9ZzH1UcJHo5rxa11T/XZDZr6eD6zXHcPJLBaFJY2KiYuoJHcat3xvKDARovqe8znw==" saltValue="NPwrHInzU+uzlFXY+3Kw/A==" spinCount="100000" sheet="1" objects="1" scenarios="1"/>
  <mergeCells count="3">
    <mergeCell ref="B41:I41"/>
    <mergeCell ref="B2:I2"/>
    <mergeCell ref="B3:K3"/>
  </mergeCells>
  <pageMargins left="0.7" right="0.7" top="0.75" bottom="0.75" header="0.3" footer="0.3"/>
  <pageSetup scale="55" orientation="landscape"/>
  <headerFooter>
    <oddFooter>&amp;C_x000D_&amp;1#&amp;"Calibri"&amp;11&amp;K000000 Britam Public</oddFooter>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CC9900"/>
    <pageSetUpPr fitToPage="1"/>
  </sheetPr>
  <dimension ref="D4:N51"/>
  <sheetViews>
    <sheetView showGridLines="0" zoomScale="55" zoomScaleNormal="55" workbookViewId="0">
      <selection activeCell="H30" sqref="H30"/>
    </sheetView>
  </sheetViews>
  <sheetFormatPr defaultColWidth="9.1796875" defaultRowHeight="15.5" x14ac:dyDescent="0.35"/>
  <cols>
    <col min="1" max="1" width="2" style="632" customWidth="1"/>
    <col min="2" max="2" width="10.54296875" style="632" customWidth="1"/>
    <col min="3" max="3" width="22.1796875" style="632" customWidth="1"/>
    <col min="4" max="4" width="3.26953125" style="632" customWidth="1"/>
    <col min="5" max="5" width="17" style="632" customWidth="1"/>
    <col min="6" max="6" width="62.7265625" style="632" customWidth="1"/>
    <col min="7" max="7" width="47.453125" style="632" customWidth="1"/>
    <col min="8" max="8" width="17.08984375" style="632" customWidth="1"/>
    <col min="9" max="10" width="9.1796875" style="632" customWidth="1"/>
    <col min="11" max="11" width="3.453125" style="632" customWidth="1"/>
    <col min="12" max="12" width="13" style="632" hidden="1" customWidth="1"/>
    <col min="13" max="14" width="12.453125" style="632" hidden="1" customWidth="1"/>
    <col min="15" max="15" width="16" style="632" customWidth="1"/>
    <col min="16" max="37" width="9.1796875" style="632" customWidth="1"/>
    <col min="38" max="16384" width="9.1796875" style="632"/>
  </cols>
  <sheetData>
    <row r="4" spans="4:14" ht="14.5" customHeight="1" thickBot="1" x14ac:dyDescent="0.4">
      <c r="F4" s="633"/>
      <c r="G4" s="633"/>
      <c r="H4" s="633"/>
      <c r="I4" s="633"/>
      <c r="J4" s="633"/>
    </row>
    <row r="5" spans="4:14" ht="14.5" customHeight="1" thickBot="1" x14ac:dyDescent="0.4">
      <c r="D5" s="634"/>
      <c r="E5" s="635"/>
      <c r="F5" s="633"/>
      <c r="G5" s="633"/>
      <c r="H5" s="633"/>
      <c r="I5" s="633"/>
      <c r="J5" s="633"/>
      <c r="K5" s="636"/>
    </row>
    <row r="6" spans="4:14" x14ac:dyDescent="0.35">
      <c r="D6" s="637"/>
      <c r="J6" s="636"/>
      <c r="K6" s="638"/>
    </row>
    <row r="7" spans="4:14" ht="22.5" customHeight="1" x14ac:dyDescent="0.45">
      <c r="D7" s="637"/>
      <c r="F7" s="147" t="s">
        <v>62</v>
      </c>
      <c r="G7" s="639"/>
      <c r="H7" s="639"/>
      <c r="I7" s="640"/>
      <c r="J7" s="638"/>
      <c r="K7" s="638"/>
      <c r="M7" s="632" t="s">
        <v>63</v>
      </c>
      <c r="N7" s="632">
        <v>2010</v>
      </c>
    </row>
    <row r="8" spans="4:14" ht="30" customHeight="1" x14ac:dyDescent="0.4">
      <c r="D8" s="637"/>
      <c r="F8" s="641"/>
      <c r="J8" s="638"/>
      <c r="K8" s="638"/>
      <c r="M8" s="632" t="s">
        <v>64</v>
      </c>
      <c r="N8" s="632">
        <v>2011</v>
      </c>
    </row>
    <row r="9" spans="4:14" ht="30" customHeight="1" x14ac:dyDescent="0.4">
      <c r="D9" s="637"/>
      <c r="F9" s="642"/>
      <c r="G9" s="642"/>
      <c r="J9" s="638"/>
      <c r="K9" s="638"/>
      <c r="N9" s="632">
        <v>2012</v>
      </c>
    </row>
    <row r="10" spans="4:14" ht="20.149999999999999" customHeight="1" x14ac:dyDescent="0.35">
      <c r="D10" s="637"/>
      <c r="J10" s="638"/>
      <c r="K10" s="638"/>
      <c r="N10" s="632">
        <v>2013</v>
      </c>
    </row>
    <row r="11" spans="4:14" ht="20.149999999999999" customHeight="1" thickBot="1" x14ac:dyDescent="0.4">
      <c r="D11" s="637"/>
      <c r="J11" s="638"/>
      <c r="K11" s="638"/>
      <c r="N11" s="632">
        <v>2015</v>
      </c>
    </row>
    <row r="12" spans="4:14" ht="20.149999999999999" customHeight="1" thickBot="1" x14ac:dyDescent="0.4">
      <c r="D12" s="637"/>
      <c r="F12" s="643" t="s">
        <v>65</v>
      </c>
      <c r="G12" s="148" t="s">
        <v>66</v>
      </c>
      <c r="J12" s="638"/>
      <c r="K12" s="638"/>
      <c r="N12" s="632">
        <v>2016</v>
      </c>
    </row>
    <row r="13" spans="4:14" ht="20.149999999999999" customHeight="1" x14ac:dyDescent="0.35">
      <c r="D13" s="637"/>
      <c r="J13" s="638"/>
      <c r="K13" s="638"/>
      <c r="N13" s="632">
        <v>2017</v>
      </c>
    </row>
    <row r="14" spans="4:14" ht="20.149999999999999" customHeight="1" thickBot="1" x14ac:dyDescent="0.4">
      <c r="D14" s="637"/>
      <c r="J14" s="638"/>
      <c r="K14" s="638"/>
      <c r="N14" s="632">
        <v>2019</v>
      </c>
    </row>
    <row r="15" spans="4:14" ht="20.149999999999999" customHeight="1" thickBot="1" x14ac:dyDescent="0.4">
      <c r="D15" s="637"/>
      <c r="F15" s="643" t="s">
        <v>67</v>
      </c>
      <c r="G15" s="188">
        <v>2023</v>
      </c>
      <c r="J15" s="638"/>
      <c r="K15" s="638"/>
      <c r="N15" s="632">
        <v>2020</v>
      </c>
    </row>
    <row r="16" spans="4:14" ht="20.149999999999999" customHeight="1" x14ac:dyDescent="0.35">
      <c r="D16" s="637"/>
      <c r="J16" s="638"/>
      <c r="K16" s="638"/>
      <c r="N16" s="632">
        <v>2021</v>
      </c>
    </row>
    <row r="17" spans="4:14" ht="20.149999999999999" customHeight="1" thickBot="1" x14ac:dyDescent="0.4">
      <c r="D17" s="637"/>
      <c r="J17" s="638"/>
      <c r="K17" s="638"/>
    </row>
    <row r="18" spans="4:14" ht="20.149999999999999" customHeight="1" thickBot="1" x14ac:dyDescent="0.4">
      <c r="D18" s="637"/>
      <c r="F18" s="643" t="s">
        <v>68</v>
      </c>
      <c r="G18" s="188" t="s">
        <v>1642</v>
      </c>
      <c r="J18" s="638"/>
      <c r="K18" s="638"/>
      <c r="N18" s="632">
        <v>2022</v>
      </c>
    </row>
    <row r="19" spans="4:14" ht="20.149999999999999" customHeight="1" x14ac:dyDescent="0.35">
      <c r="D19" s="637"/>
      <c r="F19" s="643"/>
      <c r="J19" s="638"/>
      <c r="K19" s="638"/>
      <c r="N19" s="632">
        <v>2023</v>
      </c>
    </row>
    <row r="20" spans="4:14" ht="20.149999999999999" customHeight="1" thickBot="1" x14ac:dyDescent="0.4">
      <c r="D20" s="637"/>
      <c r="F20" s="643"/>
      <c r="J20" s="638"/>
      <c r="K20" s="638"/>
    </row>
    <row r="21" spans="4:14" ht="20.149999999999999" customHeight="1" x14ac:dyDescent="0.35">
      <c r="D21" s="637"/>
      <c r="F21" s="643" t="s">
        <v>69</v>
      </c>
      <c r="G21" s="315" t="s">
        <v>62</v>
      </c>
      <c r="J21" s="638"/>
      <c r="K21" s="638"/>
    </row>
    <row r="22" spans="4:14" ht="20.149999999999999" customHeight="1" thickBot="1" x14ac:dyDescent="0.4">
      <c r="D22" s="637"/>
      <c r="F22" s="643"/>
      <c r="G22" s="314" t="s">
        <v>70</v>
      </c>
      <c r="J22" s="638"/>
      <c r="K22" s="638"/>
    </row>
    <row r="23" spans="4:14" ht="14.5" customHeight="1" thickBot="1" x14ac:dyDescent="0.4">
      <c r="D23" s="637"/>
      <c r="E23" s="633"/>
      <c r="F23" s="633"/>
      <c r="G23" s="633"/>
      <c r="H23" s="633"/>
      <c r="I23" s="633"/>
      <c r="J23" s="644"/>
      <c r="K23" s="638"/>
      <c r="N23" s="632">
        <v>2024</v>
      </c>
    </row>
    <row r="24" spans="4:14" ht="14.5" customHeight="1" thickBot="1" x14ac:dyDescent="0.4">
      <c r="D24" s="645"/>
      <c r="E24" s="633"/>
      <c r="F24" s="633"/>
      <c r="G24" s="633"/>
      <c r="H24" s="633"/>
      <c r="I24" s="633"/>
      <c r="J24" s="633"/>
      <c r="K24" s="644"/>
      <c r="N24" s="632">
        <v>2025</v>
      </c>
    </row>
    <row r="25" spans="4:14" x14ac:dyDescent="0.35">
      <c r="N25" s="632">
        <v>2026</v>
      </c>
    </row>
    <row r="26" spans="4:14" x14ac:dyDescent="0.35">
      <c r="N26" s="632">
        <v>2027</v>
      </c>
    </row>
    <row r="27" spans="4:14" x14ac:dyDescent="0.35">
      <c r="N27" s="632">
        <v>2028</v>
      </c>
    </row>
    <row r="28" spans="4:14" x14ac:dyDescent="0.35">
      <c r="N28" s="632">
        <v>2029</v>
      </c>
    </row>
    <row r="29" spans="4:14" x14ac:dyDescent="0.35">
      <c r="N29" s="632">
        <v>2030</v>
      </c>
    </row>
    <row r="30" spans="4:14" x14ac:dyDescent="0.35">
      <c r="N30" s="632">
        <v>2031</v>
      </c>
    </row>
    <row r="31" spans="4:14" x14ac:dyDescent="0.35">
      <c r="N31" s="632">
        <v>2032</v>
      </c>
    </row>
    <row r="32" spans="4:14" x14ac:dyDescent="0.35">
      <c r="N32" s="632">
        <v>2033</v>
      </c>
    </row>
    <row r="33" spans="14:14" x14ac:dyDescent="0.35">
      <c r="N33" s="632">
        <v>2034</v>
      </c>
    </row>
    <row r="34" spans="14:14" x14ac:dyDescent="0.35">
      <c r="N34" s="632">
        <v>2035</v>
      </c>
    </row>
    <row r="35" spans="14:14" x14ac:dyDescent="0.35">
      <c r="N35" s="632">
        <v>2036</v>
      </c>
    </row>
    <row r="36" spans="14:14" x14ac:dyDescent="0.35">
      <c r="N36" s="632">
        <v>2037</v>
      </c>
    </row>
    <row r="37" spans="14:14" x14ac:dyDescent="0.35">
      <c r="N37" s="632">
        <v>2038</v>
      </c>
    </row>
    <row r="38" spans="14:14" x14ac:dyDescent="0.35">
      <c r="N38" s="632">
        <v>2039</v>
      </c>
    </row>
    <row r="39" spans="14:14" x14ac:dyDescent="0.35">
      <c r="N39" s="632">
        <v>2040</v>
      </c>
    </row>
    <row r="40" spans="14:14" x14ac:dyDescent="0.35">
      <c r="N40" s="632">
        <v>2041</v>
      </c>
    </row>
    <row r="41" spans="14:14" x14ac:dyDescent="0.35">
      <c r="N41" s="632">
        <v>2042</v>
      </c>
    </row>
    <row r="42" spans="14:14" x14ac:dyDescent="0.35">
      <c r="N42" s="632">
        <v>2043</v>
      </c>
    </row>
    <row r="43" spans="14:14" x14ac:dyDescent="0.35">
      <c r="N43" s="632">
        <v>2044</v>
      </c>
    </row>
    <row r="44" spans="14:14" x14ac:dyDescent="0.35">
      <c r="N44" s="632">
        <v>2045</v>
      </c>
    </row>
    <row r="45" spans="14:14" x14ac:dyDescent="0.35">
      <c r="N45" s="632">
        <v>2046</v>
      </c>
    </row>
    <row r="46" spans="14:14" x14ac:dyDescent="0.35">
      <c r="N46" s="632">
        <v>2047</v>
      </c>
    </row>
    <row r="47" spans="14:14" x14ac:dyDescent="0.35">
      <c r="N47" s="632">
        <v>2048</v>
      </c>
    </row>
    <row r="48" spans="14:14" x14ac:dyDescent="0.35">
      <c r="N48" s="632">
        <v>2049</v>
      </c>
    </row>
    <row r="49" spans="14:14" x14ac:dyDescent="0.35">
      <c r="N49" s="632">
        <v>2050</v>
      </c>
    </row>
    <row r="50" spans="14:14" x14ac:dyDescent="0.35">
      <c r="N50" s="632">
        <v>2051</v>
      </c>
    </row>
    <row r="51" spans="14:14" x14ac:dyDescent="0.35">
      <c r="N51" s="632">
        <v>2052</v>
      </c>
    </row>
  </sheetData>
  <sheetProtection algorithmName="SHA-512" hashValue="CF+JAL4P2481Iinoe2LMYUqVwHSchDFN11Ldq2M+skPsmJAk1dFX57TQOSGaGnF09uTy0WwogIW6PiyvfCj3Tg==" saltValue="mDeDmswjGoeI4un61+1ESg==" spinCount="100000" sheet="1" objects="1" scenarios="1"/>
  <pageMargins left="0.7" right="0.7" top="0.75" bottom="0.75" header="0.3" footer="0.3"/>
  <pageSetup scale="65" orientation="landscape" horizontalDpi="300" r:id="rId1"/>
  <headerFooter>
    <oddFooter>&amp;C_x000D_&amp;1#&amp;"Calibri"&amp;11&amp;K000000 Britam Public</oddFooter>
  </headerFooter>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5"/>
  <dimension ref="B2:Q31"/>
  <sheetViews>
    <sheetView topLeftCell="B1" workbookViewId="0">
      <selection activeCell="C29" sqref="C29"/>
    </sheetView>
  </sheetViews>
  <sheetFormatPr defaultRowHeight="14.5" x14ac:dyDescent="0.35"/>
  <cols>
    <col min="2" max="2" width="35.453125" customWidth="1"/>
    <col min="3" max="3" width="15.54296875" customWidth="1"/>
    <col min="4" max="4" width="12.453125" customWidth="1"/>
    <col min="5" max="5" width="12" customWidth="1"/>
    <col min="6" max="6" width="11.453125" customWidth="1"/>
    <col min="7" max="7" width="14.81640625" customWidth="1"/>
    <col min="8" max="8" width="13.81640625" customWidth="1"/>
    <col min="9" max="9" width="12" customWidth="1"/>
    <col min="10" max="10" width="15.453125" customWidth="1"/>
    <col min="11" max="11" width="13" customWidth="1"/>
    <col min="12" max="12" width="14.1796875" customWidth="1"/>
    <col min="13" max="13" width="16.1796875" customWidth="1"/>
    <col min="14" max="14" width="12.54296875" customWidth="1"/>
    <col min="15" max="15" width="14.54296875" customWidth="1"/>
    <col min="16" max="16" width="11.1796875" customWidth="1"/>
    <col min="17" max="17" width="21.54296875" customWidth="1"/>
  </cols>
  <sheetData>
    <row r="2" spans="2:17" ht="14.25" customHeight="1" x14ac:dyDescent="0.35">
      <c r="B2" s="821" t="s">
        <v>388</v>
      </c>
      <c r="C2" s="723"/>
      <c r="D2" s="723"/>
      <c r="E2" s="723"/>
      <c r="F2" s="723"/>
      <c r="G2" s="723"/>
      <c r="H2" s="723"/>
      <c r="I2" s="723"/>
      <c r="J2" s="723"/>
      <c r="K2" s="723"/>
      <c r="L2" s="723"/>
      <c r="M2" s="723"/>
      <c r="N2" s="723"/>
      <c r="O2" s="723"/>
      <c r="P2" s="723"/>
      <c r="Q2" s="724"/>
    </row>
    <row r="3" spans="2:17" ht="33.75" customHeight="1" x14ac:dyDescent="0.35">
      <c r="B3" s="13" t="s">
        <v>1</v>
      </c>
      <c r="C3" s="14" t="s">
        <v>2</v>
      </c>
      <c r="D3" s="14" t="s">
        <v>3</v>
      </c>
      <c r="E3" s="14" t="s">
        <v>4</v>
      </c>
      <c r="F3" s="14" t="s">
        <v>5</v>
      </c>
      <c r="G3" s="15" t="s">
        <v>6</v>
      </c>
      <c r="H3" s="15" t="s">
        <v>7</v>
      </c>
      <c r="I3" s="15" t="s">
        <v>8</v>
      </c>
      <c r="J3" s="15" t="s">
        <v>9</v>
      </c>
      <c r="K3" s="16" t="s">
        <v>10</v>
      </c>
      <c r="L3" s="16" t="s">
        <v>11</v>
      </c>
      <c r="M3" s="16" t="s">
        <v>12</v>
      </c>
      <c r="N3" s="16" t="s">
        <v>13</v>
      </c>
      <c r="O3" s="16" t="s">
        <v>14</v>
      </c>
      <c r="P3" s="16" t="s">
        <v>15</v>
      </c>
      <c r="Q3" s="16" t="s">
        <v>16</v>
      </c>
    </row>
    <row r="4" spans="2:17" ht="15" customHeight="1" x14ac:dyDescent="0.35">
      <c r="B4" s="17" t="s">
        <v>295</v>
      </c>
      <c r="C4" s="6">
        <v>28949</v>
      </c>
      <c r="D4" s="6">
        <v>14187</v>
      </c>
      <c r="E4" s="6">
        <v>0</v>
      </c>
      <c r="F4" s="6">
        <v>43137</v>
      </c>
      <c r="G4" s="6">
        <v>0</v>
      </c>
      <c r="H4" s="6">
        <v>1000</v>
      </c>
      <c r="I4" s="6">
        <v>3573</v>
      </c>
      <c r="J4" s="6">
        <v>39564</v>
      </c>
      <c r="K4" s="18">
        <v>10169</v>
      </c>
      <c r="L4" s="18">
        <v>29394</v>
      </c>
      <c r="M4" s="18">
        <v>41950</v>
      </c>
      <c r="N4" s="18">
        <v>0</v>
      </c>
      <c r="O4" s="18">
        <v>0</v>
      </c>
      <c r="P4" s="18">
        <v>30000</v>
      </c>
      <c r="Q4" s="19">
        <v>41345</v>
      </c>
    </row>
    <row r="5" spans="2:17" ht="15" customHeight="1" x14ac:dyDescent="0.35">
      <c r="B5" s="17" t="s">
        <v>389</v>
      </c>
      <c r="C5" s="6">
        <v>1797417</v>
      </c>
      <c r="D5" s="6">
        <v>154508</v>
      </c>
      <c r="E5" s="6">
        <v>0</v>
      </c>
      <c r="F5" s="6">
        <v>1951925</v>
      </c>
      <c r="G5" s="6">
        <v>0</v>
      </c>
      <c r="H5" s="6">
        <v>0</v>
      </c>
      <c r="I5" s="6">
        <v>0</v>
      </c>
      <c r="J5" s="6">
        <v>1951925</v>
      </c>
      <c r="K5" s="18">
        <v>300000</v>
      </c>
      <c r="L5" s="18">
        <v>1651925</v>
      </c>
      <c r="M5" s="18">
        <v>0</v>
      </c>
      <c r="N5" s="18">
        <v>1651925</v>
      </c>
      <c r="O5" s="18">
        <v>0</v>
      </c>
      <c r="P5" s="18">
        <v>0</v>
      </c>
      <c r="Q5" s="19">
        <v>0</v>
      </c>
    </row>
    <row r="6" spans="2:17" ht="15" customHeight="1" x14ac:dyDescent="0.35">
      <c r="B6" s="17" t="s">
        <v>24</v>
      </c>
      <c r="C6" s="6">
        <v>180000</v>
      </c>
      <c r="D6" s="6">
        <v>0</v>
      </c>
      <c r="E6" s="6">
        <v>0</v>
      </c>
      <c r="F6" s="6">
        <v>180000</v>
      </c>
      <c r="G6" s="6">
        <v>0</v>
      </c>
      <c r="H6" s="6">
        <v>0</v>
      </c>
      <c r="I6" s="6">
        <v>0</v>
      </c>
      <c r="J6" s="6">
        <v>180000</v>
      </c>
      <c r="K6" s="18">
        <v>56883</v>
      </c>
      <c r="L6" s="18">
        <v>123117</v>
      </c>
      <c r="M6" s="18">
        <v>357165</v>
      </c>
      <c r="N6" s="18">
        <v>0</v>
      </c>
      <c r="O6" s="18">
        <v>0</v>
      </c>
      <c r="P6" s="18">
        <v>0</v>
      </c>
      <c r="Q6" s="19">
        <v>480281</v>
      </c>
    </row>
    <row r="7" spans="2:17" ht="15" customHeight="1" x14ac:dyDescent="0.35">
      <c r="B7" s="17" t="s">
        <v>298</v>
      </c>
      <c r="C7" s="6">
        <v>4927</v>
      </c>
      <c r="D7" s="6">
        <v>0</v>
      </c>
      <c r="E7" s="6">
        <v>0</v>
      </c>
      <c r="F7" s="6">
        <v>4927</v>
      </c>
      <c r="G7" s="6">
        <v>0</v>
      </c>
      <c r="H7" s="6">
        <v>0</v>
      </c>
      <c r="I7" s="6">
        <v>0</v>
      </c>
      <c r="J7" s="6">
        <v>4927</v>
      </c>
      <c r="K7" s="18">
        <v>2217</v>
      </c>
      <c r="L7" s="18">
        <v>2710</v>
      </c>
      <c r="M7" s="18">
        <v>39084</v>
      </c>
      <c r="N7" s="18">
        <v>0</v>
      </c>
      <c r="O7" s="18">
        <v>0</v>
      </c>
      <c r="P7" s="18">
        <v>0</v>
      </c>
      <c r="Q7" s="19">
        <v>41794</v>
      </c>
    </row>
    <row r="8" spans="2:17" ht="15" customHeight="1" x14ac:dyDescent="0.35">
      <c r="B8" s="17" t="s">
        <v>390</v>
      </c>
      <c r="C8" s="6">
        <v>436635</v>
      </c>
      <c r="D8" s="6">
        <v>0</v>
      </c>
      <c r="E8" s="6">
        <v>0</v>
      </c>
      <c r="F8" s="6">
        <v>436635</v>
      </c>
      <c r="G8" s="6">
        <v>0</v>
      </c>
      <c r="H8" s="6">
        <v>0</v>
      </c>
      <c r="I8" s="6">
        <v>0</v>
      </c>
      <c r="J8" s="6">
        <v>436635</v>
      </c>
      <c r="K8" s="18">
        <v>20176</v>
      </c>
      <c r="L8" s="18">
        <v>416459</v>
      </c>
      <c r="M8" s="18">
        <v>-356061</v>
      </c>
      <c r="N8" s="18">
        <v>401761</v>
      </c>
      <c r="O8" s="18">
        <v>0</v>
      </c>
      <c r="P8" s="18">
        <v>0</v>
      </c>
      <c r="Q8" s="19">
        <v>-341363</v>
      </c>
    </row>
    <row r="9" spans="2:17" ht="15" customHeight="1" x14ac:dyDescent="0.35">
      <c r="B9" s="17" t="s">
        <v>299</v>
      </c>
      <c r="C9" s="6">
        <v>437815</v>
      </c>
      <c r="D9" s="6">
        <v>0</v>
      </c>
      <c r="E9" s="6">
        <v>0</v>
      </c>
      <c r="F9" s="6">
        <v>437815</v>
      </c>
      <c r="G9" s="6">
        <v>0</v>
      </c>
      <c r="H9" s="6">
        <v>0</v>
      </c>
      <c r="I9" s="6">
        <v>0</v>
      </c>
      <c r="J9" s="6">
        <v>437815</v>
      </c>
      <c r="K9" s="18">
        <v>0</v>
      </c>
      <c r="L9" s="18">
        <v>437815</v>
      </c>
      <c r="M9" s="18">
        <v>0</v>
      </c>
      <c r="N9" s="18">
        <v>0</v>
      </c>
      <c r="O9" s="18">
        <v>0</v>
      </c>
      <c r="P9" s="18">
        <v>0</v>
      </c>
      <c r="Q9" s="19">
        <v>437815</v>
      </c>
    </row>
    <row r="10" spans="2:17" ht="15" customHeight="1" x14ac:dyDescent="0.35">
      <c r="B10" s="17" t="s">
        <v>57</v>
      </c>
      <c r="C10" s="6">
        <v>17799</v>
      </c>
      <c r="D10" s="6">
        <v>17039</v>
      </c>
      <c r="E10" s="6">
        <v>51</v>
      </c>
      <c r="F10" s="6">
        <v>34889</v>
      </c>
      <c r="G10" s="6">
        <v>0</v>
      </c>
      <c r="H10" s="6">
        <v>0</v>
      </c>
      <c r="I10" s="6">
        <v>0</v>
      </c>
      <c r="J10" s="6">
        <v>34889</v>
      </c>
      <c r="K10" s="18">
        <v>0</v>
      </c>
      <c r="L10" s="18">
        <v>34889</v>
      </c>
      <c r="M10" s="18">
        <v>0</v>
      </c>
      <c r="N10" s="18">
        <v>0</v>
      </c>
      <c r="O10" s="18">
        <v>0</v>
      </c>
      <c r="P10" s="18">
        <v>0</v>
      </c>
      <c r="Q10" s="19">
        <v>34889</v>
      </c>
    </row>
    <row r="11" spans="2:17" ht="15" customHeight="1" x14ac:dyDescent="0.35">
      <c r="B11" s="17" t="s">
        <v>26</v>
      </c>
      <c r="C11" s="6">
        <v>27119</v>
      </c>
      <c r="D11" s="6">
        <v>0</v>
      </c>
      <c r="E11" s="6">
        <v>0</v>
      </c>
      <c r="F11" s="6">
        <v>27119</v>
      </c>
      <c r="G11" s="6">
        <v>0</v>
      </c>
      <c r="H11" s="6">
        <v>0</v>
      </c>
      <c r="I11" s="6">
        <v>0</v>
      </c>
      <c r="J11" s="6">
        <v>27119</v>
      </c>
      <c r="K11" s="18">
        <v>873</v>
      </c>
      <c r="L11" s="18">
        <v>26245</v>
      </c>
      <c r="M11" s="18">
        <v>51378</v>
      </c>
      <c r="N11" s="18">
        <v>0</v>
      </c>
      <c r="O11" s="18">
        <v>0</v>
      </c>
      <c r="P11" s="18">
        <v>0</v>
      </c>
      <c r="Q11" s="19">
        <v>77623</v>
      </c>
    </row>
    <row r="12" spans="2:17" ht="15" customHeight="1" x14ac:dyDescent="0.35">
      <c r="B12" s="17" t="s">
        <v>290</v>
      </c>
      <c r="C12" s="6">
        <v>40405</v>
      </c>
      <c r="D12" s="6">
        <v>74104</v>
      </c>
      <c r="E12" s="6">
        <v>21</v>
      </c>
      <c r="F12" s="6">
        <v>114530</v>
      </c>
      <c r="G12" s="6">
        <v>0</v>
      </c>
      <c r="H12" s="6">
        <v>0</v>
      </c>
      <c r="I12" s="6">
        <v>0</v>
      </c>
      <c r="J12" s="6">
        <v>114530</v>
      </c>
      <c r="K12" s="18">
        <v>24297</v>
      </c>
      <c r="L12" s="18">
        <v>90234</v>
      </c>
      <c r="M12" s="18">
        <v>268920</v>
      </c>
      <c r="N12" s="18">
        <v>65265</v>
      </c>
      <c r="O12" s="18">
        <v>0</v>
      </c>
      <c r="P12" s="18">
        <v>0</v>
      </c>
      <c r="Q12" s="19">
        <v>293888</v>
      </c>
    </row>
    <row r="13" spans="2:17" ht="15" customHeight="1" x14ac:dyDescent="0.35">
      <c r="B13" s="17" t="s">
        <v>391</v>
      </c>
      <c r="C13" s="6">
        <v>33467</v>
      </c>
      <c r="D13" s="6">
        <v>0</v>
      </c>
      <c r="E13" s="6">
        <v>4675</v>
      </c>
      <c r="F13" s="6">
        <v>38142</v>
      </c>
      <c r="G13" s="6">
        <v>0</v>
      </c>
      <c r="H13" s="6">
        <v>0</v>
      </c>
      <c r="I13" s="6">
        <v>0</v>
      </c>
      <c r="J13" s="6">
        <v>38142</v>
      </c>
      <c r="K13" s="18">
        <v>0</v>
      </c>
      <c r="L13" s="18">
        <v>38142</v>
      </c>
      <c r="M13" s="18">
        <v>0</v>
      </c>
      <c r="N13" s="18">
        <v>38142</v>
      </c>
      <c r="O13" s="18">
        <v>0</v>
      </c>
      <c r="P13" s="18">
        <v>0</v>
      </c>
      <c r="Q13" s="19">
        <v>0</v>
      </c>
    </row>
    <row r="14" spans="2:17" ht="15" customHeight="1" x14ac:dyDescent="0.35">
      <c r="B14" s="17" t="s">
        <v>301</v>
      </c>
      <c r="C14" s="6">
        <v>10056</v>
      </c>
      <c r="D14" s="6">
        <v>0</v>
      </c>
      <c r="E14" s="6">
        <v>0</v>
      </c>
      <c r="F14" s="6">
        <v>10056</v>
      </c>
      <c r="G14" s="6">
        <v>0</v>
      </c>
      <c r="H14" s="6">
        <v>0</v>
      </c>
      <c r="I14" s="6">
        <v>0</v>
      </c>
      <c r="J14" s="6">
        <v>10056</v>
      </c>
      <c r="K14" s="18">
        <v>2325</v>
      </c>
      <c r="L14" s="18">
        <v>7731</v>
      </c>
      <c r="M14" s="18">
        <v>0</v>
      </c>
      <c r="N14" s="18">
        <v>0</v>
      </c>
      <c r="O14" s="18">
        <v>0</v>
      </c>
      <c r="P14" s="18">
        <v>0</v>
      </c>
      <c r="Q14" s="19">
        <v>7731</v>
      </c>
    </row>
    <row r="15" spans="2:17" ht="15" customHeight="1" x14ac:dyDescent="0.35">
      <c r="B15" s="17" t="s">
        <v>392</v>
      </c>
      <c r="C15" s="6">
        <v>0</v>
      </c>
      <c r="D15" s="6">
        <v>0</v>
      </c>
      <c r="E15" s="6">
        <v>0</v>
      </c>
      <c r="F15" s="6">
        <v>0</v>
      </c>
      <c r="G15" s="6">
        <v>0</v>
      </c>
      <c r="H15" s="6">
        <v>0</v>
      </c>
      <c r="I15" s="6">
        <v>0</v>
      </c>
      <c r="J15" s="6">
        <v>0</v>
      </c>
      <c r="K15" s="18">
        <v>0</v>
      </c>
      <c r="L15" s="18">
        <v>0</v>
      </c>
      <c r="M15" s="18">
        <v>0</v>
      </c>
      <c r="N15" s="18">
        <v>0</v>
      </c>
      <c r="O15" s="18">
        <v>0</v>
      </c>
      <c r="P15" s="18">
        <v>0</v>
      </c>
      <c r="Q15" s="19">
        <v>0</v>
      </c>
    </row>
    <row r="16" spans="2:17" ht="15" customHeight="1" x14ac:dyDescent="0.35">
      <c r="B16" s="17" t="s">
        <v>303</v>
      </c>
      <c r="C16" s="6">
        <v>210000</v>
      </c>
      <c r="D16" s="6">
        <v>128425</v>
      </c>
      <c r="E16" s="6">
        <v>88545</v>
      </c>
      <c r="F16" s="6">
        <v>426970</v>
      </c>
      <c r="G16" s="6">
        <v>0</v>
      </c>
      <c r="H16" s="6">
        <v>21078</v>
      </c>
      <c r="I16" s="6">
        <v>37906</v>
      </c>
      <c r="J16" s="6">
        <v>389064</v>
      </c>
      <c r="K16" s="18">
        <v>7458</v>
      </c>
      <c r="L16" s="18">
        <v>381606</v>
      </c>
      <c r="M16" s="18">
        <v>1949933</v>
      </c>
      <c r="N16" s="18">
        <v>0</v>
      </c>
      <c r="O16" s="18">
        <v>0</v>
      </c>
      <c r="P16" s="18">
        <v>680000</v>
      </c>
      <c r="Q16" s="19">
        <v>1651539</v>
      </c>
    </row>
    <row r="17" spans="2:17" ht="15" customHeight="1" x14ac:dyDescent="0.35">
      <c r="B17" s="17" t="s">
        <v>304</v>
      </c>
      <c r="C17" s="6">
        <v>310093</v>
      </c>
      <c r="D17" s="6">
        <v>0</v>
      </c>
      <c r="E17" s="6">
        <v>0</v>
      </c>
      <c r="F17" s="6">
        <v>310093</v>
      </c>
      <c r="G17" s="6">
        <v>0</v>
      </c>
      <c r="H17" s="6">
        <v>0</v>
      </c>
      <c r="I17" s="6">
        <v>0</v>
      </c>
      <c r="J17" s="6">
        <v>310093</v>
      </c>
      <c r="K17" s="18">
        <v>0</v>
      </c>
      <c r="L17" s="18">
        <v>310093</v>
      </c>
      <c r="M17" s="18">
        <v>0</v>
      </c>
      <c r="N17" s="18">
        <v>0</v>
      </c>
      <c r="O17" s="18">
        <v>0</v>
      </c>
      <c r="P17" s="18">
        <v>0</v>
      </c>
      <c r="Q17" s="19">
        <v>310093</v>
      </c>
    </row>
    <row r="18" spans="2:17" ht="15" customHeight="1" x14ac:dyDescent="0.35">
      <c r="B18" s="17" t="s">
        <v>305</v>
      </c>
      <c r="C18" s="6">
        <v>123084</v>
      </c>
      <c r="D18" s="6">
        <v>2050638</v>
      </c>
      <c r="E18" s="6">
        <v>7530</v>
      </c>
      <c r="F18" s="6">
        <v>2181252</v>
      </c>
      <c r="G18" s="6">
        <v>0</v>
      </c>
      <c r="H18" s="6">
        <v>0</v>
      </c>
      <c r="I18" s="6">
        <v>0</v>
      </c>
      <c r="J18" s="6">
        <v>2181252</v>
      </c>
      <c r="K18" s="18">
        <v>0</v>
      </c>
      <c r="L18" s="18">
        <v>2181252</v>
      </c>
      <c r="M18" s="18">
        <v>0</v>
      </c>
      <c r="N18" s="18">
        <v>30000</v>
      </c>
      <c r="O18" s="18">
        <v>0</v>
      </c>
      <c r="P18" s="18">
        <v>0</v>
      </c>
      <c r="Q18" s="19">
        <v>2151252</v>
      </c>
    </row>
    <row r="19" spans="2:17" ht="15" customHeight="1" x14ac:dyDescent="0.35">
      <c r="B19" s="17" t="s">
        <v>59</v>
      </c>
      <c r="C19" s="6">
        <v>720393</v>
      </c>
      <c r="D19" s="6">
        <v>0</v>
      </c>
      <c r="E19" s="6">
        <v>0</v>
      </c>
      <c r="F19" s="6">
        <v>720393</v>
      </c>
      <c r="G19" s="6">
        <v>0</v>
      </c>
      <c r="H19" s="6">
        <v>0</v>
      </c>
      <c r="I19" s="6">
        <v>0</v>
      </c>
      <c r="J19" s="6">
        <v>720393</v>
      </c>
      <c r="K19" s="18">
        <v>27175</v>
      </c>
      <c r="L19" s="18">
        <v>693218</v>
      </c>
      <c r="M19" s="18">
        <v>2402630</v>
      </c>
      <c r="N19" s="18">
        <v>0</v>
      </c>
      <c r="O19" s="18">
        <v>0</v>
      </c>
      <c r="P19" s="18">
        <v>0</v>
      </c>
      <c r="Q19" s="19">
        <v>3095848</v>
      </c>
    </row>
    <row r="20" spans="2:17" ht="15" customHeight="1" x14ac:dyDescent="0.35">
      <c r="B20" s="17" t="s">
        <v>40</v>
      </c>
      <c r="C20" s="6">
        <v>-138857</v>
      </c>
      <c r="D20" s="6">
        <v>963368</v>
      </c>
      <c r="E20" s="6">
        <v>0</v>
      </c>
      <c r="F20" s="6">
        <v>824511</v>
      </c>
      <c r="G20" s="6">
        <v>0</v>
      </c>
      <c r="H20" s="6">
        <v>0</v>
      </c>
      <c r="I20" s="6">
        <v>0</v>
      </c>
      <c r="J20" s="6">
        <v>824511</v>
      </c>
      <c r="K20" s="18">
        <v>0</v>
      </c>
      <c r="L20" s="18">
        <v>824511</v>
      </c>
      <c r="M20" s="18">
        <v>3948660</v>
      </c>
      <c r="N20" s="18">
        <v>0</v>
      </c>
      <c r="O20" s="18">
        <v>0</v>
      </c>
      <c r="P20" s="18">
        <v>0</v>
      </c>
      <c r="Q20" s="19">
        <v>4773172</v>
      </c>
    </row>
    <row r="21" spans="2:17" ht="15" customHeight="1" x14ac:dyDescent="0.35">
      <c r="B21" s="17" t="s">
        <v>393</v>
      </c>
      <c r="C21" s="6">
        <v>0</v>
      </c>
      <c r="D21" s="6">
        <v>31153</v>
      </c>
      <c r="E21" s="6">
        <v>0</v>
      </c>
      <c r="F21" s="6">
        <v>31153</v>
      </c>
      <c r="G21" s="6">
        <v>18758</v>
      </c>
      <c r="H21" s="6">
        <v>0</v>
      </c>
      <c r="I21" s="6">
        <v>18758</v>
      </c>
      <c r="J21" s="6">
        <v>12394</v>
      </c>
      <c r="K21" s="18">
        <v>4652</v>
      </c>
      <c r="L21" s="18">
        <v>7743</v>
      </c>
      <c r="M21" s="18">
        <v>0</v>
      </c>
      <c r="N21" s="18">
        <v>0</v>
      </c>
      <c r="O21" s="18">
        <v>243</v>
      </c>
      <c r="P21" s="18">
        <v>7500</v>
      </c>
      <c r="Q21" s="19">
        <v>0</v>
      </c>
    </row>
    <row r="22" spans="2:17" ht="15" customHeight="1" x14ac:dyDescent="0.35">
      <c r="B22" s="17" t="s">
        <v>394</v>
      </c>
      <c r="C22" s="6">
        <v>0</v>
      </c>
      <c r="D22" s="6">
        <v>27832</v>
      </c>
      <c r="E22" s="6">
        <v>106</v>
      </c>
      <c r="F22" s="6">
        <v>27938</v>
      </c>
      <c r="G22" s="6">
        <v>91342</v>
      </c>
      <c r="H22" s="6">
        <v>2037</v>
      </c>
      <c r="I22" s="6">
        <v>93379</v>
      </c>
      <c r="J22" s="6">
        <v>-65441</v>
      </c>
      <c r="K22" s="18">
        <v>10858</v>
      </c>
      <c r="L22" s="18">
        <v>-76299</v>
      </c>
      <c r="M22" s="18">
        <v>-581879</v>
      </c>
      <c r="N22" s="18">
        <v>0</v>
      </c>
      <c r="O22" s="18">
        <v>0</v>
      </c>
      <c r="P22" s="18">
        <v>0</v>
      </c>
      <c r="Q22" s="19">
        <v>-658178</v>
      </c>
    </row>
    <row r="23" spans="2:17" ht="15" customHeight="1" x14ac:dyDescent="0.35">
      <c r="B23" s="17" t="s">
        <v>310</v>
      </c>
      <c r="C23" s="6">
        <v>0</v>
      </c>
      <c r="D23" s="6">
        <v>115392</v>
      </c>
      <c r="E23" s="6">
        <v>0</v>
      </c>
      <c r="F23" s="6">
        <v>115392</v>
      </c>
      <c r="G23" s="6">
        <v>250554</v>
      </c>
      <c r="H23" s="6">
        <v>2349</v>
      </c>
      <c r="I23" s="6">
        <v>252903</v>
      </c>
      <c r="J23" s="6">
        <v>-137511</v>
      </c>
      <c r="K23" s="18">
        <v>0</v>
      </c>
      <c r="L23" s="18">
        <v>-137511</v>
      </c>
      <c r="M23" s="18">
        <v>-1004640</v>
      </c>
      <c r="N23" s="18">
        <v>0</v>
      </c>
      <c r="O23" s="18">
        <v>0</v>
      </c>
      <c r="P23" s="18">
        <v>0</v>
      </c>
      <c r="Q23" s="19">
        <v>-1142151</v>
      </c>
    </row>
    <row r="24" spans="2:17" ht="15" customHeight="1" x14ac:dyDescent="0.35">
      <c r="B24" s="17" t="s">
        <v>328</v>
      </c>
      <c r="C24" s="6">
        <v>7120396</v>
      </c>
      <c r="D24" s="6">
        <v>0</v>
      </c>
      <c r="E24" s="6">
        <v>0</v>
      </c>
      <c r="F24" s="6">
        <v>7120396</v>
      </c>
      <c r="G24" s="6">
        <v>6698303</v>
      </c>
      <c r="H24" s="6">
        <v>0</v>
      </c>
      <c r="I24" s="6">
        <v>6698303</v>
      </c>
      <c r="J24" s="6">
        <v>422093</v>
      </c>
      <c r="K24" s="18">
        <v>126628</v>
      </c>
      <c r="L24" s="18">
        <v>295466</v>
      </c>
      <c r="M24" s="18">
        <v>-276167</v>
      </c>
      <c r="N24" s="18">
        <v>422093</v>
      </c>
      <c r="O24" s="18">
        <v>0</v>
      </c>
      <c r="P24" s="18">
        <v>0</v>
      </c>
      <c r="Q24" s="19">
        <v>-402795</v>
      </c>
    </row>
    <row r="25" spans="2:17" ht="15" customHeight="1" x14ac:dyDescent="0.35">
      <c r="B25" s="17" t="s">
        <v>311</v>
      </c>
      <c r="C25" s="6">
        <v>24753</v>
      </c>
      <c r="D25" s="6">
        <v>3808</v>
      </c>
      <c r="E25" s="6">
        <v>0</v>
      </c>
      <c r="F25" s="6">
        <v>28561</v>
      </c>
      <c r="G25" s="6">
        <v>0</v>
      </c>
      <c r="H25" s="6">
        <v>0</v>
      </c>
      <c r="I25" s="6">
        <v>0</v>
      </c>
      <c r="J25" s="6">
        <v>28561</v>
      </c>
      <c r="K25" s="18">
        <v>10500</v>
      </c>
      <c r="L25" s="18">
        <v>18061</v>
      </c>
      <c r="M25" s="18">
        <v>111875</v>
      </c>
      <c r="N25" s="18">
        <v>0</v>
      </c>
      <c r="O25" s="18">
        <v>0</v>
      </c>
      <c r="P25" s="18">
        <v>0</v>
      </c>
      <c r="Q25" s="19">
        <v>129936</v>
      </c>
    </row>
    <row r="26" spans="2:17" ht="15" customHeight="1" x14ac:dyDescent="0.35">
      <c r="B26" s="17" t="s">
        <v>395</v>
      </c>
      <c r="C26" s="6">
        <v>0</v>
      </c>
      <c r="D26" s="6">
        <v>0</v>
      </c>
      <c r="E26" s="6">
        <v>2896</v>
      </c>
      <c r="F26" s="6">
        <v>2896</v>
      </c>
      <c r="G26" s="6">
        <v>0</v>
      </c>
      <c r="H26" s="6">
        <v>0</v>
      </c>
      <c r="I26" s="6">
        <v>0</v>
      </c>
      <c r="J26" s="6">
        <v>2896</v>
      </c>
      <c r="K26" s="18">
        <v>6376</v>
      </c>
      <c r="L26" s="18">
        <v>-3480</v>
      </c>
      <c r="M26" s="18">
        <v>0</v>
      </c>
      <c r="N26" s="18">
        <v>0</v>
      </c>
      <c r="O26" s="18">
        <v>0</v>
      </c>
      <c r="P26" s="18">
        <v>0</v>
      </c>
      <c r="Q26" s="19">
        <v>-3480</v>
      </c>
    </row>
    <row r="27" spans="2:17" ht="15" customHeight="1" x14ac:dyDescent="0.35">
      <c r="B27" s="17" t="s">
        <v>315</v>
      </c>
      <c r="C27" s="6">
        <v>10278</v>
      </c>
      <c r="D27" s="6">
        <v>0</v>
      </c>
      <c r="E27" s="6">
        <v>0</v>
      </c>
      <c r="F27" s="6">
        <v>10278</v>
      </c>
      <c r="G27" s="6">
        <v>0</v>
      </c>
      <c r="H27" s="6">
        <v>0</v>
      </c>
      <c r="I27" s="6">
        <v>0</v>
      </c>
      <c r="J27" s="6">
        <v>10278</v>
      </c>
      <c r="K27" s="18">
        <v>0</v>
      </c>
      <c r="L27" s="18">
        <v>10278</v>
      </c>
      <c r="M27" s="18">
        <v>35058</v>
      </c>
      <c r="N27" s="18">
        <v>0</v>
      </c>
      <c r="O27" s="18">
        <v>0</v>
      </c>
      <c r="P27" s="18">
        <v>0</v>
      </c>
      <c r="Q27" s="19">
        <v>45335</v>
      </c>
    </row>
    <row r="28" spans="2:17" ht="15" customHeight="1" x14ac:dyDescent="0.35">
      <c r="B28" s="17" t="s">
        <v>316</v>
      </c>
      <c r="C28" s="6">
        <v>26987</v>
      </c>
      <c r="D28" s="6">
        <v>0</v>
      </c>
      <c r="E28" s="6">
        <v>0</v>
      </c>
      <c r="F28" s="6">
        <v>26987</v>
      </c>
      <c r="G28" s="6">
        <v>0</v>
      </c>
      <c r="H28" s="6">
        <v>0</v>
      </c>
      <c r="I28" s="6">
        <v>0</v>
      </c>
      <c r="J28" s="6">
        <v>26987</v>
      </c>
      <c r="K28" s="18">
        <v>0</v>
      </c>
      <c r="L28" s="18">
        <v>26987</v>
      </c>
      <c r="M28" s="18">
        <v>93127</v>
      </c>
      <c r="N28" s="18">
        <v>0</v>
      </c>
      <c r="O28" s="18">
        <v>0</v>
      </c>
      <c r="P28" s="18">
        <v>0</v>
      </c>
      <c r="Q28" s="19">
        <v>120114</v>
      </c>
    </row>
    <row r="29" spans="2:17" ht="15" customHeight="1" x14ac:dyDescent="0.35">
      <c r="B29" s="17" t="s">
        <v>330</v>
      </c>
      <c r="C29" s="6">
        <v>279122</v>
      </c>
      <c r="D29" s="6">
        <v>0</v>
      </c>
      <c r="E29" s="6">
        <v>0</v>
      </c>
      <c r="F29" s="6">
        <v>279122</v>
      </c>
      <c r="G29" s="6">
        <v>0</v>
      </c>
      <c r="H29" s="6">
        <v>0</v>
      </c>
      <c r="I29" s="6">
        <v>0</v>
      </c>
      <c r="J29" s="6">
        <v>279122</v>
      </c>
      <c r="K29" s="18">
        <v>473</v>
      </c>
      <c r="L29" s="18">
        <v>278648</v>
      </c>
      <c r="M29" s="18">
        <v>-151962</v>
      </c>
      <c r="N29" s="18">
        <v>126686</v>
      </c>
      <c r="O29" s="18">
        <v>0</v>
      </c>
      <c r="P29" s="18">
        <v>0</v>
      </c>
      <c r="Q29" s="19">
        <v>0</v>
      </c>
    </row>
    <row r="30" spans="2:17" ht="15" customHeight="1" x14ac:dyDescent="0.35">
      <c r="B30" s="13" t="s">
        <v>55</v>
      </c>
      <c r="C30" s="21">
        <f t="shared" ref="C30:Q30" si="0">SUM(C4:C29)</f>
        <v>11700838</v>
      </c>
      <c r="D30" s="21">
        <f t="shared" si="0"/>
        <v>3580454</v>
      </c>
      <c r="E30" s="21">
        <f t="shared" si="0"/>
        <v>103824</v>
      </c>
      <c r="F30" s="21">
        <f t="shared" si="0"/>
        <v>15385117</v>
      </c>
      <c r="G30" s="21">
        <f t="shared" si="0"/>
        <v>7058957</v>
      </c>
      <c r="H30" s="21">
        <f t="shared" si="0"/>
        <v>26464</v>
      </c>
      <c r="I30" s="21">
        <f t="shared" si="0"/>
        <v>7104822</v>
      </c>
      <c r="J30" s="21">
        <f t="shared" si="0"/>
        <v>8280294</v>
      </c>
      <c r="K30" s="21">
        <f t="shared" si="0"/>
        <v>611060</v>
      </c>
      <c r="L30" s="21">
        <f t="shared" si="0"/>
        <v>7669234</v>
      </c>
      <c r="M30" s="21">
        <f t="shared" si="0"/>
        <v>6929071</v>
      </c>
      <c r="N30" s="21">
        <f t="shared" si="0"/>
        <v>2735872</v>
      </c>
      <c r="O30" s="21">
        <f t="shared" si="0"/>
        <v>243</v>
      </c>
      <c r="P30" s="21">
        <f t="shared" si="0"/>
        <v>717500</v>
      </c>
      <c r="Q30" s="21">
        <f t="shared" si="0"/>
        <v>11144688</v>
      </c>
    </row>
    <row r="31" spans="2:17" x14ac:dyDescent="0.35">
      <c r="B31" s="822" t="s">
        <v>61</v>
      </c>
      <c r="C31" s="728"/>
      <c r="D31" s="728"/>
      <c r="E31" s="728"/>
      <c r="F31" s="728"/>
      <c r="G31" s="728"/>
      <c r="H31" s="728"/>
      <c r="I31" s="728"/>
      <c r="J31" s="728"/>
      <c r="K31" s="728"/>
      <c r="L31" s="728"/>
      <c r="M31" s="728"/>
      <c r="N31" s="728"/>
      <c r="O31" s="728"/>
      <c r="P31" s="728"/>
      <c r="Q31" s="729"/>
    </row>
  </sheetData>
  <sheetProtection algorithmName="SHA-512" hashValue="mRTObdjm7GNDL1Td+lGt3vEql0xkTd+Er1a0kmaynGhOmwF1y4nIVklNXg4ce3OiDlT0XQhGeKjJP7E3ugH6bw==" saltValue="KaytfLVrYBlEB85aLADanw==" spinCount="100000" sheet="1" objects="1" scenarios="1"/>
  <mergeCells count="2">
    <mergeCell ref="B2:Q2"/>
    <mergeCell ref="B31:Q31"/>
  </mergeCells>
  <pageMargins left="0.7" right="0.7" top="0.75" bottom="0.75" header="0.3" footer="0.3"/>
  <headerFooter>
    <oddFooter>&amp;C_x000D_&amp;1#&amp;"Calibri"&amp;11&amp;K000000 Britam Public</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16">
    <tabColor rgb="FFCC9900"/>
    <pageSetUpPr fitToPage="1"/>
  </sheetPr>
  <dimension ref="B1:L37"/>
  <sheetViews>
    <sheetView showGridLines="0" topLeftCell="A16" zoomScale="70" zoomScaleNormal="70" workbookViewId="0"/>
  </sheetViews>
  <sheetFormatPr defaultRowHeight="14.5" x14ac:dyDescent="0.35"/>
  <cols>
    <col min="1" max="1" width="11.81640625" customWidth="1"/>
    <col min="2" max="2" width="38.81640625" customWidth="1"/>
    <col min="3" max="12" width="16.453125" customWidth="1"/>
    <col min="13" max="13" width="11.54296875" bestFit="1" customWidth="1"/>
  </cols>
  <sheetData>
    <row r="1" spans="2:12" ht="22.5" customHeight="1" x14ac:dyDescent="0.35"/>
    <row r="3" spans="2:12" ht="15.75" customHeight="1" x14ac:dyDescent="0.35">
      <c r="B3" s="825" t="s">
        <v>1589</v>
      </c>
      <c r="C3" s="723"/>
      <c r="D3" s="723"/>
      <c r="E3" s="723"/>
      <c r="F3" s="723"/>
      <c r="G3" s="723"/>
      <c r="H3" s="723"/>
      <c r="I3" s="723"/>
      <c r="J3" s="723"/>
      <c r="K3" s="723"/>
      <c r="L3" s="724"/>
    </row>
    <row r="4" spans="2:12" ht="44.25" customHeight="1" x14ac:dyDescent="0.35">
      <c r="B4" s="25" t="s">
        <v>1</v>
      </c>
      <c r="C4" s="15" t="s">
        <v>225</v>
      </c>
      <c r="D4" s="15" t="s">
        <v>226</v>
      </c>
      <c r="E4" s="15" t="s">
        <v>228</v>
      </c>
      <c r="F4" s="15" t="s">
        <v>227</v>
      </c>
      <c r="G4" s="15" t="s">
        <v>229</v>
      </c>
      <c r="H4" s="15" t="s">
        <v>230</v>
      </c>
      <c r="I4" s="15" t="s">
        <v>231</v>
      </c>
      <c r="J4" s="15" t="s">
        <v>211</v>
      </c>
      <c r="K4" s="16" t="s">
        <v>233</v>
      </c>
      <c r="L4" s="15" t="s">
        <v>396</v>
      </c>
    </row>
    <row r="5" spans="2:12" x14ac:dyDescent="0.35">
      <c r="B5" s="823" t="s">
        <v>17</v>
      </c>
      <c r="C5" s="723"/>
      <c r="D5" s="723"/>
      <c r="E5" s="723"/>
      <c r="F5" s="723"/>
      <c r="G5" s="723"/>
      <c r="H5" s="723"/>
      <c r="I5" s="723"/>
      <c r="J5" s="723"/>
      <c r="K5" s="723"/>
      <c r="L5" s="724"/>
    </row>
    <row r="6" spans="2:12" x14ac:dyDescent="0.35">
      <c r="B6" s="54" t="s">
        <v>294</v>
      </c>
      <c r="C6" s="590">
        <v>3545208.7384000001</v>
      </c>
      <c r="D6" s="590">
        <v>0</v>
      </c>
      <c r="E6" s="590">
        <v>0</v>
      </c>
      <c r="F6" s="590">
        <v>0</v>
      </c>
      <c r="G6" s="590">
        <v>2313925.9254700001</v>
      </c>
      <c r="H6" s="590">
        <v>1373405.889</v>
      </c>
      <c r="I6" s="590">
        <v>0</v>
      </c>
      <c r="J6" s="590">
        <v>0</v>
      </c>
      <c r="K6" s="624">
        <f t="shared" ref="K6:K30" si="0">SUM(C6:J6)</f>
        <v>7232540.5528699998</v>
      </c>
      <c r="L6" s="55">
        <f t="shared" ref="L6:L30" si="1">IFERROR(K6/$K$31*100,0)</f>
        <v>4.252559149921523</v>
      </c>
    </row>
    <row r="7" spans="2:12" x14ac:dyDescent="0.35">
      <c r="B7" s="54" t="s">
        <v>295</v>
      </c>
      <c r="C7" s="590">
        <v>749039.33200000005</v>
      </c>
      <c r="D7" s="590">
        <v>45426.040829999998</v>
      </c>
      <c r="E7" s="590">
        <v>1250106.111</v>
      </c>
      <c r="F7" s="590">
        <v>114667.118</v>
      </c>
      <c r="G7" s="590">
        <v>1874869.5689999999</v>
      </c>
      <c r="H7" s="590">
        <v>1000606.483</v>
      </c>
      <c r="I7" s="590">
        <v>0</v>
      </c>
      <c r="J7" s="590">
        <v>0</v>
      </c>
      <c r="K7" s="624">
        <f t="shared" si="0"/>
        <v>5034714.6538300002</v>
      </c>
      <c r="L7" s="55">
        <f t="shared" si="1"/>
        <v>2.9602906076887061</v>
      </c>
    </row>
    <row r="8" spans="2:12" x14ac:dyDescent="0.35">
      <c r="B8" s="54" t="s">
        <v>296</v>
      </c>
      <c r="C8" s="590">
        <v>10977586.063999999</v>
      </c>
      <c r="D8" s="590">
        <v>4542769.3279999997</v>
      </c>
      <c r="E8" s="590">
        <v>8060954.0779999997</v>
      </c>
      <c r="F8" s="590">
        <v>4899890.5240000002</v>
      </c>
      <c r="G8" s="590">
        <v>5907232.6160000004</v>
      </c>
      <c r="H8" s="590">
        <v>83693.89</v>
      </c>
      <c r="I8" s="590">
        <v>0</v>
      </c>
      <c r="J8" s="590">
        <v>2065089.2039999999</v>
      </c>
      <c r="K8" s="624">
        <f t="shared" si="0"/>
        <v>36537215.703999996</v>
      </c>
      <c r="L8" s="55">
        <f t="shared" si="1"/>
        <v>21.483000312116513</v>
      </c>
    </row>
    <row r="9" spans="2:12" x14ac:dyDescent="0.35">
      <c r="B9" s="54" t="s">
        <v>297</v>
      </c>
      <c r="C9" s="590">
        <v>36464.716919999992</v>
      </c>
      <c r="D9" s="590">
        <v>0</v>
      </c>
      <c r="E9" s="590">
        <v>0</v>
      </c>
      <c r="F9" s="590">
        <v>0</v>
      </c>
      <c r="G9" s="590">
        <v>292911.86</v>
      </c>
      <c r="H9" s="590">
        <v>15461.227999999999</v>
      </c>
      <c r="I9" s="590">
        <v>0</v>
      </c>
      <c r="J9" s="590">
        <v>0</v>
      </c>
      <c r="K9" s="624">
        <f t="shared" si="0"/>
        <v>344837.80491999997</v>
      </c>
      <c r="L9" s="55">
        <f t="shared" si="1"/>
        <v>0.20275630006242945</v>
      </c>
    </row>
    <row r="10" spans="2:12" x14ac:dyDescent="0.35">
      <c r="B10" s="54" t="s">
        <v>298</v>
      </c>
      <c r="C10" s="590">
        <v>6772.3003499999986</v>
      </c>
      <c r="D10" s="590">
        <v>476586.43649999989</v>
      </c>
      <c r="E10" s="590">
        <v>0</v>
      </c>
      <c r="F10" s="590">
        <v>0</v>
      </c>
      <c r="G10" s="590">
        <v>858500.85767104884</v>
      </c>
      <c r="H10" s="590">
        <v>45424.733282515197</v>
      </c>
      <c r="I10" s="590">
        <v>0</v>
      </c>
      <c r="J10" s="590">
        <v>0</v>
      </c>
      <c r="K10" s="624">
        <f t="shared" si="0"/>
        <v>1387284.3278035638</v>
      </c>
      <c r="L10" s="55">
        <f t="shared" si="1"/>
        <v>0.81568967620966137</v>
      </c>
    </row>
    <row r="11" spans="2:12" x14ac:dyDescent="0.35">
      <c r="B11" s="54" t="s">
        <v>299</v>
      </c>
      <c r="C11" s="590">
        <v>1105855.7698599999</v>
      </c>
      <c r="D11" s="590">
        <v>204220.17821000001</v>
      </c>
      <c r="E11" s="590">
        <v>2149829.3388399999</v>
      </c>
      <c r="F11" s="590">
        <v>0</v>
      </c>
      <c r="G11" s="590">
        <v>1212603.5079999999</v>
      </c>
      <c r="H11" s="590">
        <v>5143280.6390000004</v>
      </c>
      <c r="I11" s="590">
        <v>0</v>
      </c>
      <c r="J11" s="590">
        <v>0</v>
      </c>
      <c r="K11" s="624">
        <f t="shared" si="0"/>
        <v>9815789.4339100011</v>
      </c>
      <c r="L11" s="55">
        <f t="shared" si="1"/>
        <v>5.7714470960433033</v>
      </c>
    </row>
    <row r="12" spans="2:12" x14ac:dyDescent="0.35">
      <c r="B12" s="54" t="s">
        <v>26</v>
      </c>
      <c r="C12" s="590">
        <v>94865.425000000003</v>
      </c>
      <c r="D12" s="590">
        <v>0</v>
      </c>
      <c r="E12" s="590">
        <v>0</v>
      </c>
      <c r="F12" s="590">
        <v>0</v>
      </c>
      <c r="G12" s="590">
        <v>0</v>
      </c>
      <c r="H12" s="590">
        <v>0</v>
      </c>
      <c r="I12" s="590">
        <v>0</v>
      </c>
      <c r="J12" s="590">
        <v>0</v>
      </c>
      <c r="K12" s="624">
        <f t="shared" si="0"/>
        <v>94865.425000000003</v>
      </c>
      <c r="L12" s="55">
        <f t="shared" si="1"/>
        <v>5.5778578515520323E-2</v>
      </c>
    </row>
    <row r="13" spans="2:12" x14ac:dyDescent="0.35">
      <c r="B13" s="54" t="s">
        <v>300</v>
      </c>
      <c r="C13" s="590">
        <v>0</v>
      </c>
      <c r="D13" s="590">
        <v>0</v>
      </c>
      <c r="E13" s="590">
        <v>12169826.210000001</v>
      </c>
      <c r="F13" s="590">
        <v>0</v>
      </c>
      <c r="G13" s="590">
        <v>394839.179</v>
      </c>
      <c r="H13" s="590">
        <v>2302349.1519999998</v>
      </c>
      <c r="I13" s="590">
        <v>0</v>
      </c>
      <c r="J13" s="590">
        <v>0</v>
      </c>
      <c r="K13" s="624">
        <f t="shared" si="0"/>
        <v>14867014.541000001</v>
      </c>
      <c r="L13" s="55">
        <f t="shared" si="1"/>
        <v>8.7414454514545294</v>
      </c>
    </row>
    <row r="14" spans="2:12" x14ac:dyDescent="0.35">
      <c r="B14" s="54" t="s">
        <v>301</v>
      </c>
      <c r="C14" s="590">
        <v>181444.56400000001</v>
      </c>
      <c r="D14" s="590">
        <v>0</v>
      </c>
      <c r="E14" s="590">
        <v>6576958.0257000001</v>
      </c>
      <c r="F14" s="590">
        <v>0</v>
      </c>
      <c r="G14" s="590">
        <v>89680.478000000003</v>
      </c>
      <c r="H14" s="590">
        <v>5285.3789999999999</v>
      </c>
      <c r="I14" s="590">
        <v>0</v>
      </c>
      <c r="J14" s="590">
        <v>0</v>
      </c>
      <c r="K14" s="624">
        <f t="shared" si="0"/>
        <v>6853368.4467000002</v>
      </c>
      <c r="L14" s="55">
        <f t="shared" si="1"/>
        <v>4.0296151100366178</v>
      </c>
    </row>
    <row r="15" spans="2:12" x14ac:dyDescent="0.35">
      <c r="B15" s="54" t="s">
        <v>302</v>
      </c>
      <c r="C15" s="590">
        <v>81297.36351000001</v>
      </c>
      <c r="D15" s="590">
        <v>0</v>
      </c>
      <c r="E15" s="590">
        <v>60848</v>
      </c>
      <c r="F15" s="590">
        <v>42224</v>
      </c>
      <c r="G15" s="590">
        <v>674725.39544000011</v>
      </c>
      <c r="H15" s="590">
        <v>153622.73318000001</v>
      </c>
      <c r="I15" s="590">
        <v>0</v>
      </c>
      <c r="J15" s="590">
        <v>23170.226559999999</v>
      </c>
      <c r="K15" s="624">
        <f t="shared" si="0"/>
        <v>1035887.7186900001</v>
      </c>
      <c r="L15" s="55">
        <f t="shared" si="1"/>
        <v>0.60907695770311887</v>
      </c>
    </row>
    <row r="16" spans="2:12" x14ac:dyDescent="0.35">
      <c r="B16" s="54" t="s">
        <v>303</v>
      </c>
      <c r="C16" s="590">
        <v>5683072.6345600002</v>
      </c>
      <c r="D16" s="590">
        <v>3850678.0585500002</v>
      </c>
      <c r="E16" s="590">
        <v>11007085.102539999</v>
      </c>
      <c r="F16" s="590">
        <v>6098609.4161699908</v>
      </c>
      <c r="G16" s="590">
        <v>591822.08518999896</v>
      </c>
      <c r="H16" s="590">
        <v>236823.5062699999</v>
      </c>
      <c r="I16" s="590">
        <v>0</v>
      </c>
      <c r="J16" s="590">
        <v>9884.6550900278089</v>
      </c>
      <c r="K16" s="624">
        <f t="shared" si="0"/>
        <v>27477975.458370011</v>
      </c>
      <c r="L16" s="55">
        <f t="shared" si="1"/>
        <v>16.156385865052858</v>
      </c>
    </row>
    <row r="17" spans="2:12" x14ac:dyDescent="0.35">
      <c r="B17" s="54" t="s">
        <v>304</v>
      </c>
      <c r="C17" s="590">
        <v>4578810.4411400007</v>
      </c>
      <c r="D17" s="590">
        <v>597223.70499999996</v>
      </c>
      <c r="E17" s="590">
        <v>8860326.9188305829</v>
      </c>
      <c r="F17" s="590">
        <v>1857427.19428405</v>
      </c>
      <c r="G17" s="590">
        <v>1253508.19053</v>
      </c>
      <c r="H17" s="590">
        <v>169443.15174999999</v>
      </c>
      <c r="I17" s="590">
        <v>0</v>
      </c>
      <c r="J17" s="590">
        <v>0</v>
      </c>
      <c r="K17" s="624">
        <f t="shared" si="0"/>
        <v>17316739.601534631</v>
      </c>
      <c r="L17" s="55">
        <f t="shared" si="1"/>
        <v>10.181824616260554</v>
      </c>
    </row>
    <row r="18" spans="2:12" x14ac:dyDescent="0.35">
      <c r="B18" s="54" t="s">
        <v>305</v>
      </c>
      <c r="C18" s="590">
        <v>1811316.4380000001</v>
      </c>
      <c r="D18" s="590">
        <v>1529006.34</v>
      </c>
      <c r="E18" s="590">
        <v>6402480.2118599992</v>
      </c>
      <c r="F18" s="590">
        <v>1436722.899</v>
      </c>
      <c r="G18" s="590">
        <v>77356.822</v>
      </c>
      <c r="H18" s="590">
        <v>0</v>
      </c>
      <c r="I18" s="590">
        <v>0</v>
      </c>
      <c r="J18" s="590">
        <v>0</v>
      </c>
      <c r="K18" s="624">
        <f t="shared" si="0"/>
        <v>11256882.710859999</v>
      </c>
      <c r="L18" s="55">
        <f t="shared" si="1"/>
        <v>6.6187751346468708</v>
      </c>
    </row>
    <row r="19" spans="2:12" x14ac:dyDescent="0.35">
      <c r="B19" s="54" t="s">
        <v>306</v>
      </c>
      <c r="C19" s="590">
        <v>54437.425000000003</v>
      </c>
      <c r="D19" s="590">
        <v>185730.454</v>
      </c>
      <c r="E19" s="590">
        <v>156059.29699999999</v>
      </c>
      <c r="F19" s="590">
        <v>75727.88725</v>
      </c>
      <c r="G19" s="590">
        <v>102826.762</v>
      </c>
      <c r="H19" s="590">
        <v>507715.33899999998</v>
      </c>
      <c r="I19" s="590">
        <v>0</v>
      </c>
      <c r="J19" s="590">
        <v>0</v>
      </c>
      <c r="K19" s="624">
        <f t="shared" si="0"/>
        <v>1082497.1642499999</v>
      </c>
      <c r="L19" s="55">
        <f t="shared" si="1"/>
        <v>0.63648218588539196</v>
      </c>
    </row>
    <row r="20" spans="2:12" x14ac:dyDescent="0.35">
      <c r="B20" s="54" t="s">
        <v>307</v>
      </c>
      <c r="C20" s="590">
        <v>1930.011</v>
      </c>
      <c r="D20" s="590">
        <v>0</v>
      </c>
      <c r="E20" s="590">
        <v>0</v>
      </c>
      <c r="F20" s="590">
        <v>0</v>
      </c>
      <c r="G20" s="590">
        <v>41243.373</v>
      </c>
      <c r="H20" s="590">
        <v>1353307.6810000001</v>
      </c>
      <c r="I20" s="590">
        <v>0</v>
      </c>
      <c r="J20" s="590">
        <v>0</v>
      </c>
      <c r="K20" s="624">
        <f t="shared" si="0"/>
        <v>1396481.0650000002</v>
      </c>
      <c r="L20" s="55">
        <f t="shared" si="1"/>
        <v>0.82109713554269059</v>
      </c>
    </row>
    <row r="21" spans="2:12" x14ac:dyDescent="0.35">
      <c r="B21" s="54" t="s">
        <v>308</v>
      </c>
      <c r="C21" s="590">
        <v>1432910.787</v>
      </c>
      <c r="D21" s="590">
        <v>341754.93699999998</v>
      </c>
      <c r="E21" s="590">
        <v>987918.46600000001</v>
      </c>
      <c r="F21" s="590">
        <v>341499.272</v>
      </c>
      <c r="G21" s="590">
        <v>867719.97100000002</v>
      </c>
      <c r="H21" s="590">
        <v>910542.42200000002</v>
      </c>
      <c r="I21" s="590">
        <v>0</v>
      </c>
      <c r="J21" s="590">
        <v>665137.348</v>
      </c>
      <c r="K21" s="624">
        <f t="shared" si="0"/>
        <v>5547483.2029999997</v>
      </c>
      <c r="L21" s="55">
        <f t="shared" si="1"/>
        <v>3.26178612916208</v>
      </c>
    </row>
    <row r="22" spans="2:12" x14ac:dyDescent="0.35">
      <c r="B22" s="54" t="s">
        <v>40</v>
      </c>
      <c r="C22" s="590">
        <v>2080270</v>
      </c>
      <c r="D22" s="590">
        <v>0</v>
      </c>
      <c r="E22" s="590">
        <v>527591</v>
      </c>
      <c r="F22" s="590">
        <v>261978</v>
      </c>
      <c r="G22" s="590">
        <v>565909.30299999996</v>
      </c>
      <c r="H22" s="590">
        <v>330748.09899999999</v>
      </c>
      <c r="I22" s="590">
        <v>0</v>
      </c>
      <c r="J22" s="590">
        <v>807</v>
      </c>
      <c r="K22" s="624">
        <f t="shared" si="0"/>
        <v>3767303.4019999998</v>
      </c>
      <c r="L22" s="55">
        <f t="shared" si="1"/>
        <v>2.2150834047308994</v>
      </c>
    </row>
    <row r="23" spans="2:12" x14ac:dyDescent="0.35">
      <c r="B23" s="54" t="s">
        <v>309</v>
      </c>
      <c r="C23" s="590">
        <v>952263.24699999997</v>
      </c>
      <c r="D23" s="590">
        <v>0</v>
      </c>
      <c r="E23" s="590">
        <v>0</v>
      </c>
      <c r="F23" s="590">
        <v>0</v>
      </c>
      <c r="G23" s="590">
        <v>0</v>
      </c>
      <c r="H23" s="590">
        <v>0</v>
      </c>
      <c r="I23" s="590">
        <v>0</v>
      </c>
      <c r="J23" s="590">
        <v>397257.772</v>
      </c>
      <c r="K23" s="624">
        <f t="shared" si="0"/>
        <v>1349521.0189999999</v>
      </c>
      <c r="L23" s="55">
        <f t="shared" si="1"/>
        <v>0.79348576277011862</v>
      </c>
    </row>
    <row r="24" spans="2:12" x14ac:dyDescent="0.35">
      <c r="B24" s="54" t="s">
        <v>310</v>
      </c>
      <c r="C24" s="590">
        <v>1009863.682</v>
      </c>
      <c r="D24" s="590">
        <v>0</v>
      </c>
      <c r="E24" s="590">
        <v>701646.03799999994</v>
      </c>
      <c r="F24" s="590">
        <v>0</v>
      </c>
      <c r="G24" s="590">
        <v>1777331.9609999999</v>
      </c>
      <c r="H24" s="590">
        <v>962749.43999999994</v>
      </c>
      <c r="I24" s="590">
        <v>0</v>
      </c>
      <c r="J24" s="590">
        <v>4094.482</v>
      </c>
      <c r="K24" s="624">
        <f t="shared" si="0"/>
        <v>4455685.6029999992</v>
      </c>
      <c r="L24" s="55">
        <f t="shared" si="1"/>
        <v>2.6198355116989034</v>
      </c>
    </row>
    <row r="25" spans="2:12" x14ac:dyDescent="0.35">
      <c r="B25" s="54" t="s">
        <v>311</v>
      </c>
      <c r="C25" s="590">
        <v>1170289.0490000001</v>
      </c>
      <c r="D25" s="590">
        <v>21039.887999999999</v>
      </c>
      <c r="E25" s="590">
        <v>337233.40136000002</v>
      </c>
      <c r="F25" s="590">
        <v>53517.181640000003</v>
      </c>
      <c r="G25" s="590">
        <v>552159.70200000005</v>
      </c>
      <c r="H25" s="590">
        <v>270777.23100000003</v>
      </c>
      <c r="I25" s="590">
        <v>0</v>
      </c>
      <c r="J25" s="590">
        <v>56061.493999999999</v>
      </c>
      <c r="K25" s="624">
        <f t="shared" si="0"/>
        <v>2461077.9470000002</v>
      </c>
      <c r="L25" s="55">
        <f t="shared" si="1"/>
        <v>1.4470543878294444</v>
      </c>
    </row>
    <row r="26" spans="2:12" x14ac:dyDescent="0.35">
      <c r="B26" s="54" t="s">
        <v>312</v>
      </c>
      <c r="C26" s="590">
        <v>542880.62153999996</v>
      </c>
      <c r="D26" s="590">
        <v>0</v>
      </c>
      <c r="E26" s="590">
        <v>160416.579</v>
      </c>
      <c r="F26" s="590">
        <v>502060.663</v>
      </c>
      <c r="G26" s="590">
        <v>790857.32411000005</v>
      </c>
      <c r="H26" s="590">
        <v>511604.37383</v>
      </c>
      <c r="I26" s="590">
        <v>0</v>
      </c>
      <c r="J26" s="590">
        <v>0</v>
      </c>
      <c r="K26" s="624">
        <f t="shared" si="0"/>
        <v>2507819.5614800001</v>
      </c>
      <c r="L26" s="55">
        <f t="shared" si="1"/>
        <v>1.4745373281442626</v>
      </c>
    </row>
    <row r="27" spans="2:12" x14ac:dyDescent="0.35">
      <c r="B27" s="54" t="s">
        <v>313</v>
      </c>
      <c r="C27" s="590">
        <v>2702792.8552399999</v>
      </c>
      <c r="D27" s="590">
        <v>556645.28576</v>
      </c>
      <c r="E27" s="590">
        <v>1441456.37574</v>
      </c>
      <c r="F27" s="590">
        <v>114647.90730000001</v>
      </c>
      <c r="G27" s="590">
        <v>963410.84688999993</v>
      </c>
      <c r="H27" s="590">
        <v>345096.1323</v>
      </c>
      <c r="I27" s="590">
        <v>0</v>
      </c>
      <c r="J27" s="590">
        <v>307630.30943999998</v>
      </c>
      <c r="K27" s="624">
        <f t="shared" si="0"/>
        <v>6431679.7126699993</v>
      </c>
      <c r="L27" s="55">
        <f t="shared" si="1"/>
        <v>3.7816723199189028</v>
      </c>
    </row>
    <row r="28" spans="2:12" x14ac:dyDescent="0.35">
      <c r="B28" s="54" t="s">
        <v>314</v>
      </c>
      <c r="C28" s="590">
        <v>0</v>
      </c>
      <c r="D28" s="590">
        <v>0</v>
      </c>
      <c r="E28" s="590">
        <v>0</v>
      </c>
      <c r="F28" s="590">
        <v>0</v>
      </c>
      <c r="G28" s="590">
        <v>314958.35600000003</v>
      </c>
      <c r="H28" s="590">
        <v>54.04</v>
      </c>
      <c r="I28" s="590">
        <v>0</v>
      </c>
      <c r="J28" s="590">
        <v>0</v>
      </c>
      <c r="K28" s="624">
        <f t="shared" si="0"/>
        <v>315012.39600000001</v>
      </c>
      <c r="L28" s="55">
        <f t="shared" si="1"/>
        <v>0.18521968002196984</v>
      </c>
    </row>
    <row r="29" spans="2:12" x14ac:dyDescent="0.35">
      <c r="B29" s="54" t="s">
        <v>315</v>
      </c>
      <c r="C29" s="590">
        <v>18879.154999999999</v>
      </c>
      <c r="D29" s="590">
        <v>0</v>
      </c>
      <c r="E29" s="590">
        <v>854210.18799999997</v>
      </c>
      <c r="F29" s="590">
        <v>408241.62300000002</v>
      </c>
      <c r="G29" s="590">
        <v>102977.576</v>
      </c>
      <c r="H29" s="590">
        <v>3237.3589999999999</v>
      </c>
      <c r="I29" s="590">
        <v>0</v>
      </c>
      <c r="J29" s="590">
        <v>29198.253000000001</v>
      </c>
      <c r="K29" s="624">
        <f t="shared" si="0"/>
        <v>1416744.1539999999</v>
      </c>
      <c r="L29" s="55">
        <f t="shared" si="1"/>
        <v>0.83301134243896968</v>
      </c>
    </row>
    <row r="30" spans="2:12" x14ac:dyDescent="0.35">
      <c r="B30" s="54" t="s">
        <v>316</v>
      </c>
      <c r="C30" s="590">
        <v>18131</v>
      </c>
      <c r="D30" s="590">
        <v>0</v>
      </c>
      <c r="E30" s="590">
        <v>0</v>
      </c>
      <c r="F30" s="590">
        <v>0</v>
      </c>
      <c r="G30" s="590">
        <v>47365</v>
      </c>
      <c r="H30" s="590">
        <v>23096</v>
      </c>
      <c r="I30" s="590">
        <v>0</v>
      </c>
      <c r="J30" s="590">
        <v>0</v>
      </c>
      <c r="K30" s="624">
        <f t="shared" si="0"/>
        <v>88592</v>
      </c>
      <c r="L30" s="55">
        <f t="shared" si="1"/>
        <v>5.2089956144158692E-2</v>
      </c>
    </row>
    <row r="31" spans="2:12" s="23" customFormat="1" x14ac:dyDescent="0.35">
      <c r="B31" s="162" t="s">
        <v>55</v>
      </c>
      <c r="C31" s="622">
        <f t="shared" ref="C31:L31" si="2">SUM(C6:C30)</f>
        <v>38836381.620520011</v>
      </c>
      <c r="D31" s="622">
        <f t="shared" si="2"/>
        <v>12351080.65185</v>
      </c>
      <c r="E31" s="622">
        <f t="shared" si="2"/>
        <v>61704945.341870584</v>
      </c>
      <c r="F31" s="622">
        <f t="shared" si="2"/>
        <v>16207213.68564404</v>
      </c>
      <c r="G31" s="622">
        <f t="shared" si="2"/>
        <v>21668736.661301047</v>
      </c>
      <c r="H31" s="622">
        <f t="shared" si="2"/>
        <v>15748324.901612516</v>
      </c>
      <c r="I31" s="622">
        <f t="shared" si="2"/>
        <v>0</v>
      </c>
      <c r="J31" s="622">
        <f t="shared" si="2"/>
        <v>3558330.7440900276</v>
      </c>
      <c r="K31" s="622">
        <f t="shared" si="2"/>
        <v>170075013.6068882</v>
      </c>
      <c r="L31" s="173">
        <f t="shared" si="2"/>
        <v>100</v>
      </c>
    </row>
    <row r="32" spans="2:12" s="23" customFormat="1" x14ac:dyDescent="0.35">
      <c r="B32" s="824" t="s">
        <v>56</v>
      </c>
      <c r="C32" s="723"/>
      <c r="D32" s="723"/>
      <c r="E32" s="723"/>
      <c r="F32" s="723"/>
      <c r="G32" s="723"/>
      <c r="H32" s="723"/>
      <c r="I32" s="723"/>
      <c r="J32" s="723"/>
      <c r="K32" s="723"/>
      <c r="L32" s="724"/>
    </row>
    <row r="33" spans="2:12" x14ac:dyDescent="0.35">
      <c r="B33" s="54" t="s">
        <v>57</v>
      </c>
      <c r="C33" s="590">
        <v>1131.96</v>
      </c>
      <c r="D33" s="590">
        <v>0</v>
      </c>
      <c r="E33" s="590">
        <v>0</v>
      </c>
      <c r="F33" s="590">
        <v>0</v>
      </c>
      <c r="G33" s="590">
        <v>48832.777999999998</v>
      </c>
      <c r="H33" s="590">
        <v>0</v>
      </c>
      <c r="I33" s="590">
        <v>0</v>
      </c>
      <c r="J33" s="590">
        <v>0</v>
      </c>
      <c r="K33" s="624">
        <f>SUM(C33:J33)</f>
        <v>49964.737999999998</v>
      </c>
      <c r="L33" s="55">
        <f>IFERROR(K33/$K$36*100,0)</f>
        <v>1.3470886836181462</v>
      </c>
    </row>
    <row r="34" spans="2:12" x14ac:dyDescent="0.35">
      <c r="B34" s="54" t="s">
        <v>58</v>
      </c>
      <c r="C34" s="590">
        <v>98811.055664248604</v>
      </c>
      <c r="D34" s="590">
        <v>0</v>
      </c>
      <c r="E34" s="590">
        <v>0</v>
      </c>
      <c r="F34" s="590">
        <v>0</v>
      </c>
      <c r="G34" s="590">
        <v>1014874.767335751</v>
      </c>
      <c r="H34" s="590">
        <v>0</v>
      </c>
      <c r="I34" s="590">
        <v>0</v>
      </c>
      <c r="J34" s="590">
        <v>0</v>
      </c>
      <c r="K34" s="624">
        <f>SUM(C34:J34)</f>
        <v>1113685.8229999996</v>
      </c>
      <c r="L34" s="55">
        <f>IFERROR(K34/$K$36*100,0)</f>
        <v>30.025846813592043</v>
      </c>
    </row>
    <row r="35" spans="2:12" x14ac:dyDescent="0.35">
      <c r="B35" s="54" t="s">
        <v>59</v>
      </c>
      <c r="C35" s="590">
        <v>63693.347999999998</v>
      </c>
      <c r="D35" s="590">
        <v>0</v>
      </c>
      <c r="E35" s="590">
        <v>0</v>
      </c>
      <c r="F35" s="590">
        <v>0</v>
      </c>
      <c r="G35" s="590">
        <v>2481746.5619999999</v>
      </c>
      <c r="H35" s="590">
        <v>0</v>
      </c>
      <c r="I35" s="590">
        <v>0</v>
      </c>
      <c r="J35" s="590">
        <v>0</v>
      </c>
      <c r="K35" s="624">
        <f>SUM(C35:J35)</f>
        <v>2545439.91</v>
      </c>
      <c r="L35" s="55">
        <f>IFERROR(K35/$K$36*100,0)</f>
        <v>68.627064502789807</v>
      </c>
    </row>
    <row r="36" spans="2:12" s="23" customFormat="1" x14ac:dyDescent="0.35">
      <c r="B36" s="162" t="s">
        <v>55</v>
      </c>
      <c r="C36" s="625">
        <f t="shared" ref="C36:L36" si="3">SUM(C33:C35)</f>
        <v>163636.36366424861</v>
      </c>
      <c r="D36" s="625">
        <f t="shared" si="3"/>
        <v>0</v>
      </c>
      <c r="E36" s="625">
        <f t="shared" si="3"/>
        <v>0</v>
      </c>
      <c r="F36" s="625">
        <f t="shared" si="3"/>
        <v>0</v>
      </c>
      <c r="G36" s="625">
        <f t="shared" si="3"/>
        <v>3545454.1073357509</v>
      </c>
      <c r="H36" s="625">
        <f t="shared" si="3"/>
        <v>0</v>
      </c>
      <c r="I36" s="625">
        <f t="shared" si="3"/>
        <v>0</v>
      </c>
      <c r="J36" s="625">
        <f t="shared" si="3"/>
        <v>0</v>
      </c>
      <c r="K36" s="625">
        <f t="shared" si="3"/>
        <v>3709090.4709999999</v>
      </c>
      <c r="L36" s="174">
        <f t="shared" si="3"/>
        <v>100</v>
      </c>
    </row>
    <row r="37" spans="2:12" x14ac:dyDescent="0.35">
      <c r="B37" s="788" t="s">
        <v>61</v>
      </c>
      <c r="C37" s="786"/>
      <c r="D37" s="786"/>
      <c r="E37" s="786"/>
      <c r="F37" s="786"/>
      <c r="G37" s="786"/>
      <c r="H37" s="786"/>
      <c r="I37" s="786"/>
      <c r="J37" s="786"/>
      <c r="K37" s="786"/>
      <c r="L37" s="786"/>
    </row>
  </sheetData>
  <sheetProtection algorithmName="SHA-512" hashValue="RNJWjuXIANFOsd73Yriv4yGK8DRNnyWebNNHUx/gcIZvlMjSg52auoiMPEmPxSNaMtDjQvNk8l6ljStsvapp8Q==" saltValue="BUn5XImySDzn8S+tKVR+nQ==" spinCount="100000" sheet="1" objects="1" scenarios="1"/>
  <mergeCells count="4">
    <mergeCell ref="B5:L5"/>
    <mergeCell ref="B32:L32"/>
    <mergeCell ref="B37:L37"/>
    <mergeCell ref="B3:L3"/>
  </mergeCells>
  <pageMargins left="0.7" right="0.7" top="0.75" bottom="0.75" header="0.3" footer="0.3"/>
  <pageSetup scale="75" orientation="landscape"/>
  <headerFooter>
    <oddFooter>&amp;C_x000D_&amp;1#&amp;"Calibri"&amp;11&amp;K000000 Britam Public</oddFooter>
  </headerFooter>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17">
    <tabColor rgb="FFCC9900"/>
    <pageSetUpPr fitToPage="1"/>
  </sheetPr>
  <dimension ref="B3:L37"/>
  <sheetViews>
    <sheetView showGridLines="0" topLeftCell="A16" zoomScale="70" zoomScaleNormal="70" workbookViewId="0"/>
  </sheetViews>
  <sheetFormatPr defaultRowHeight="18" customHeight="1" x14ac:dyDescent="0.35"/>
  <cols>
    <col min="1" max="1" width="13" customWidth="1"/>
    <col min="2" max="2" width="46.81640625" bestFit="1" customWidth="1"/>
    <col min="3" max="11" width="17.453125" customWidth="1"/>
    <col min="12" max="12" width="10.1796875" customWidth="1"/>
    <col min="14" max="14" width="12.54296875" bestFit="1" customWidth="1"/>
  </cols>
  <sheetData>
    <row r="3" spans="2:12" ht="14.5" customHeight="1" x14ac:dyDescent="0.35">
      <c r="B3" s="815" t="s">
        <v>1590</v>
      </c>
      <c r="C3" s="723"/>
      <c r="D3" s="723"/>
      <c r="E3" s="723"/>
      <c r="F3" s="723"/>
      <c r="G3" s="723"/>
      <c r="H3" s="723"/>
      <c r="I3" s="723"/>
      <c r="J3" s="723"/>
      <c r="K3" s="723"/>
      <c r="L3" s="724"/>
    </row>
    <row r="4" spans="2:12" ht="29.25" customHeight="1" x14ac:dyDescent="0.35">
      <c r="B4" s="106" t="s">
        <v>1</v>
      </c>
      <c r="C4" s="15" t="s">
        <v>225</v>
      </c>
      <c r="D4" s="15" t="s">
        <v>226</v>
      </c>
      <c r="E4" s="15" t="s">
        <v>228</v>
      </c>
      <c r="F4" s="15" t="s">
        <v>227</v>
      </c>
      <c r="G4" s="15" t="s">
        <v>229</v>
      </c>
      <c r="H4" s="15" t="s">
        <v>230</v>
      </c>
      <c r="I4" s="15" t="s">
        <v>397</v>
      </c>
      <c r="J4" s="15" t="s">
        <v>211</v>
      </c>
      <c r="K4" s="16" t="s">
        <v>233</v>
      </c>
      <c r="L4" s="15" t="s">
        <v>396</v>
      </c>
    </row>
    <row r="5" spans="2:12" ht="18" customHeight="1" x14ac:dyDescent="0.35">
      <c r="B5" s="826" t="s">
        <v>17</v>
      </c>
      <c r="C5" s="723"/>
      <c r="D5" s="723"/>
      <c r="E5" s="723"/>
      <c r="F5" s="723"/>
      <c r="G5" s="723"/>
      <c r="H5" s="723"/>
      <c r="I5" s="723"/>
      <c r="J5" s="723"/>
      <c r="K5" s="723"/>
      <c r="L5" s="724"/>
    </row>
    <row r="6" spans="2:12" ht="18" customHeight="1" x14ac:dyDescent="0.35">
      <c r="B6" s="107" t="s">
        <v>294</v>
      </c>
      <c r="C6" s="585">
        <v>0</v>
      </c>
      <c r="D6" s="585">
        <v>0</v>
      </c>
      <c r="E6" s="585">
        <v>0</v>
      </c>
      <c r="F6" s="585">
        <v>0</v>
      </c>
      <c r="G6" s="585">
        <v>0</v>
      </c>
      <c r="H6" s="585">
        <v>0</v>
      </c>
      <c r="I6" s="585">
        <v>0</v>
      </c>
      <c r="J6" s="585">
        <v>0</v>
      </c>
      <c r="K6" s="585">
        <v>0</v>
      </c>
      <c r="L6" s="585">
        <v>0</v>
      </c>
    </row>
    <row r="7" spans="2:12" ht="18" customHeight="1" x14ac:dyDescent="0.35">
      <c r="B7" s="107" t="s">
        <v>295</v>
      </c>
      <c r="C7" s="585">
        <v>0</v>
      </c>
      <c r="D7" s="585">
        <v>0</v>
      </c>
      <c r="E7" s="585">
        <v>0</v>
      </c>
      <c r="F7" s="585">
        <v>0</v>
      </c>
      <c r="G7" s="585">
        <v>0</v>
      </c>
      <c r="H7" s="585">
        <v>0</v>
      </c>
      <c r="I7" s="585">
        <v>0</v>
      </c>
      <c r="J7" s="585">
        <v>0</v>
      </c>
      <c r="K7" s="585">
        <v>0</v>
      </c>
      <c r="L7" s="585">
        <v>0</v>
      </c>
    </row>
    <row r="8" spans="2:12" ht="18" customHeight="1" x14ac:dyDescent="0.35">
      <c r="B8" s="107" t="s">
        <v>296</v>
      </c>
      <c r="C8" s="585">
        <v>0</v>
      </c>
      <c r="D8" s="585">
        <v>0</v>
      </c>
      <c r="E8" s="585">
        <v>0</v>
      </c>
      <c r="F8" s="585">
        <v>0</v>
      </c>
      <c r="G8" s="585">
        <v>0</v>
      </c>
      <c r="H8" s="585">
        <v>0</v>
      </c>
      <c r="I8" s="585">
        <v>0</v>
      </c>
      <c r="J8" s="585">
        <v>0</v>
      </c>
      <c r="K8" s="585">
        <v>0</v>
      </c>
      <c r="L8" s="585">
        <v>0</v>
      </c>
    </row>
    <row r="9" spans="2:12" ht="18" customHeight="1" x14ac:dyDescent="0.35">
      <c r="B9" s="107" t="s">
        <v>297</v>
      </c>
      <c r="C9" s="585">
        <v>0</v>
      </c>
      <c r="D9" s="585">
        <v>0</v>
      </c>
      <c r="E9" s="585">
        <v>0</v>
      </c>
      <c r="F9" s="585">
        <v>0</v>
      </c>
      <c r="G9" s="585">
        <v>0</v>
      </c>
      <c r="H9" s="585">
        <v>0</v>
      </c>
      <c r="I9" s="585">
        <v>0</v>
      </c>
      <c r="J9" s="585">
        <v>0</v>
      </c>
      <c r="K9" s="585">
        <v>0</v>
      </c>
      <c r="L9" s="585">
        <v>0</v>
      </c>
    </row>
    <row r="10" spans="2:12" ht="18" customHeight="1" x14ac:dyDescent="0.35">
      <c r="B10" s="107" t="s">
        <v>298</v>
      </c>
      <c r="C10" s="585">
        <v>0</v>
      </c>
      <c r="D10" s="585">
        <v>0</v>
      </c>
      <c r="E10" s="585">
        <v>0</v>
      </c>
      <c r="F10" s="585">
        <v>0</v>
      </c>
      <c r="G10" s="585">
        <v>0</v>
      </c>
      <c r="H10" s="585">
        <v>0</v>
      </c>
      <c r="I10" s="585">
        <v>0</v>
      </c>
      <c r="J10" s="585">
        <v>0</v>
      </c>
      <c r="K10" s="585">
        <v>0</v>
      </c>
      <c r="L10" s="585">
        <v>0</v>
      </c>
    </row>
    <row r="11" spans="2:12" ht="18" customHeight="1" x14ac:dyDescent="0.35">
      <c r="B11" s="107" t="s">
        <v>299</v>
      </c>
      <c r="C11" s="585">
        <v>0</v>
      </c>
      <c r="D11" s="585">
        <v>0</v>
      </c>
      <c r="E11" s="585">
        <v>0</v>
      </c>
      <c r="F11" s="585">
        <v>0</v>
      </c>
      <c r="G11" s="585">
        <v>0</v>
      </c>
      <c r="H11" s="585">
        <v>0</v>
      </c>
      <c r="I11" s="585">
        <v>0</v>
      </c>
      <c r="J11" s="585">
        <v>0</v>
      </c>
      <c r="K11" s="585">
        <v>0</v>
      </c>
      <c r="L11" s="585">
        <v>0</v>
      </c>
    </row>
    <row r="12" spans="2:12" ht="18" customHeight="1" x14ac:dyDescent="0.35">
      <c r="B12" s="107" t="s">
        <v>26</v>
      </c>
      <c r="C12" s="585">
        <v>0</v>
      </c>
      <c r="D12" s="585">
        <v>0</v>
      </c>
      <c r="E12" s="585">
        <v>0</v>
      </c>
      <c r="F12" s="585">
        <v>0</v>
      </c>
      <c r="G12" s="585">
        <v>0</v>
      </c>
      <c r="H12" s="585">
        <v>0</v>
      </c>
      <c r="I12" s="585">
        <v>0</v>
      </c>
      <c r="J12" s="585">
        <v>0</v>
      </c>
      <c r="K12" s="585">
        <v>0</v>
      </c>
      <c r="L12" s="585">
        <v>0</v>
      </c>
    </row>
    <row r="13" spans="2:12" ht="18" customHeight="1" x14ac:dyDescent="0.35">
      <c r="B13" s="107" t="s">
        <v>300</v>
      </c>
      <c r="C13" s="585">
        <v>0</v>
      </c>
      <c r="D13" s="585">
        <v>0</v>
      </c>
      <c r="E13" s="585">
        <v>0</v>
      </c>
      <c r="F13" s="585">
        <v>0</v>
      </c>
      <c r="G13" s="585">
        <v>0</v>
      </c>
      <c r="H13" s="585">
        <v>0</v>
      </c>
      <c r="I13" s="585">
        <v>0</v>
      </c>
      <c r="J13" s="585">
        <v>0</v>
      </c>
      <c r="K13" s="585">
        <v>0</v>
      </c>
      <c r="L13" s="585">
        <v>0</v>
      </c>
    </row>
    <row r="14" spans="2:12" ht="18" customHeight="1" x14ac:dyDescent="0.35">
      <c r="B14" s="107" t="s">
        <v>301</v>
      </c>
      <c r="C14" s="585">
        <v>0</v>
      </c>
      <c r="D14" s="585">
        <v>0</v>
      </c>
      <c r="E14" s="585">
        <v>0</v>
      </c>
      <c r="F14" s="585">
        <v>0</v>
      </c>
      <c r="G14" s="585">
        <v>0</v>
      </c>
      <c r="H14" s="585">
        <v>0</v>
      </c>
      <c r="I14" s="585">
        <v>0</v>
      </c>
      <c r="J14" s="585">
        <v>0</v>
      </c>
      <c r="K14" s="585">
        <v>0</v>
      </c>
      <c r="L14" s="585">
        <v>0</v>
      </c>
    </row>
    <row r="15" spans="2:12" ht="18" customHeight="1" x14ac:dyDescent="0.35">
      <c r="B15" s="107" t="s">
        <v>302</v>
      </c>
      <c r="C15" s="585">
        <v>0</v>
      </c>
      <c r="D15" s="585">
        <v>0</v>
      </c>
      <c r="E15" s="585">
        <v>0</v>
      </c>
      <c r="F15" s="585">
        <v>0</v>
      </c>
      <c r="G15" s="585">
        <v>0</v>
      </c>
      <c r="H15" s="585">
        <v>0</v>
      </c>
      <c r="I15" s="585">
        <v>0</v>
      </c>
      <c r="J15" s="585">
        <v>0</v>
      </c>
      <c r="K15" s="585">
        <v>0</v>
      </c>
      <c r="L15" s="585">
        <v>0</v>
      </c>
    </row>
    <row r="16" spans="2:12" ht="18" customHeight="1" x14ac:dyDescent="0.35">
      <c r="B16" s="107" t="s">
        <v>303</v>
      </c>
      <c r="C16" s="585">
        <v>0</v>
      </c>
      <c r="D16" s="585">
        <v>0</v>
      </c>
      <c r="E16" s="585">
        <v>0</v>
      </c>
      <c r="F16" s="585">
        <v>0</v>
      </c>
      <c r="G16" s="585">
        <v>0</v>
      </c>
      <c r="H16" s="585">
        <v>0</v>
      </c>
      <c r="I16" s="585">
        <v>0</v>
      </c>
      <c r="J16" s="585">
        <v>0</v>
      </c>
      <c r="K16" s="585">
        <v>0</v>
      </c>
      <c r="L16" s="585">
        <v>0</v>
      </c>
    </row>
    <row r="17" spans="2:12" ht="18" customHeight="1" x14ac:dyDescent="0.35">
      <c r="B17" s="107" t="s">
        <v>304</v>
      </c>
      <c r="C17" s="585">
        <v>0</v>
      </c>
      <c r="D17" s="585">
        <v>0</v>
      </c>
      <c r="E17" s="585">
        <v>0</v>
      </c>
      <c r="F17" s="585">
        <v>0</v>
      </c>
      <c r="G17" s="585">
        <v>0</v>
      </c>
      <c r="H17" s="585">
        <v>0</v>
      </c>
      <c r="I17" s="585">
        <v>0</v>
      </c>
      <c r="J17" s="585">
        <v>0</v>
      </c>
      <c r="K17" s="585">
        <v>0</v>
      </c>
      <c r="L17" s="585">
        <v>0</v>
      </c>
    </row>
    <row r="18" spans="2:12" ht="18" customHeight="1" x14ac:dyDescent="0.35">
      <c r="B18" s="107" t="s">
        <v>305</v>
      </c>
      <c r="C18" s="585">
        <v>0</v>
      </c>
      <c r="D18" s="585">
        <v>0</v>
      </c>
      <c r="E18" s="585">
        <v>0</v>
      </c>
      <c r="F18" s="585">
        <v>0</v>
      </c>
      <c r="G18" s="585">
        <v>0</v>
      </c>
      <c r="H18" s="585">
        <v>0</v>
      </c>
      <c r="I18" s="585">
        <v>0</v>
      </c>
      <c r="J18" s="585">
        <v>0</v>
      </c>
      <c r="K18" s="585">
        <v>0</v>
      </c>
      <c r="L18" s="585">
        <v>0</v>
      </c>
    </row>
    <row r="19" spans="2:12" ht="18" customHeight="1" x14ac:dyDescent="0.35">
      <c r="B19" s="107" t="s">
        <v>306</v>
      </c>
      <c r="C19" s="585">
        <v>0</v>
      </c>
      <c r="D19" s="585">
        <v>0</v>
      </c>
      <c r="E19" s="585">
        <v>0</v>
      </c>
      <c r="F19" s="585">
        <v>0</v>
      </c>
      <c r="G19" s="585">
        <v>0</v>
      </c>
      <c r="H19" s="585">
        <v>0</v>
      </c>
      <c r="I19" s="585">
        <v>0</v>
      </c>
      <c r="J19" s="585">
        <v>0</v>
      </c>
      <c r="K19" s="585">
        <v>0</v>
      </c>
      <c r="L19" s="585">
        <v>0</v>
      </c>
    </row>
    <row r="20" spans="2:12" ht="18" customHeight="1" x14ac:dyDescent="0.35">
      <c r="B20" s="107" t="s">
        <v>307</v>
      </c>
      <c r="C20" s="585">
        <v>0</v>
      </c>
      <c r="D20" s="585">
        <v>0</v>
      </c>
      <c r="E20" s="585">
        <v>0</v>
      </c>
      <c r="F20" s="585">
        <v>0</v>
      </c>
      <c r="G20" s="585">
        <v>0</v>
      </c>
      <c r="H20" s="585">
        <v>0</v>
      </c>
      <c r="I20" s="585">
        <v>0</v>
      </c>
      <c r="J20" s="585">
        <v>0</v>
      </c>
      <c r="K20" s="585">
        <v>0</v>
      </c>
      <c r="L20" s="585">
        <v>0</v>
      </c>
    </row>
    <row r="21" spans="2:12" ht="18" customHeight="1" x14ac:dyDescent="0.35">
      <c r="B21" s="107" t="s">
        <v>308</v>
      </c>
      <c r="C21" s="585">
        <v>0</v>
      </c>
      <c r="D21" s="585">
        <v>0</v>
      </c>
      <c r="E21" s="585">
        <v>0</v>
      </c>
      <c r="F21" s="585">
        <v>0</v>
      </c>
      <c r="G21" s="585">
        <v>0</v>
      </c>
      <c r="H21" s="585">
        <v>0</v>
      </c>
      <c r="I21" s="585">
        <v>0</v>
      </c>
      <c r="J21" s="585">
        <v>0</v>
      </c>
      <c r="K21" s="585">
        <v>0</v>
      </c>
      <c r="L21" s="585">
        <v>0</v>
      </c>
    </row>
    <row r="22" spans="2:12" ht="18" customHeight="1" x14ac:dyDescent="0.35">
      <c r="B22" s="107" t="s">
        <v>40</v>
      </c>
      <c r="C22" s="585">
        <v>0</v>
      </c>
      <c r="D22" s="585">
        <v>0</v>
      </c>
      <c r="E22" s="585">
        <v>0</v>
      </c>
      <c r="F22" s="585">
        <v>0</v>
      </c>
      <c r="G22" s="585">
        <v>0</v>
      </c>
      <c r="H22" s="585">
        <v>0</v>
      </c>
      <c r="I22" s="585">
        <v>0</v>
      </c>
      <c r="J22" s="585">
        <v>0</v>
      </c>
      <c r="K22" s="585">
        <v>0</v>
      </c>
      <c r="L22" s="585">
        <v>0</v>
      </c>
    </row>
    <row r="23" spans="2:12" ht="18" customHeight="1" x14ac:dyDescent="0.35">
      <c r="B23" s="107" t="s">
        <v>309</v>
      </c>
      <c r="C23" s="585">
        <v>0</v>
      </c>
      <c r="D23" s="585">
        <v>0</v>
      </c>
      <c r="E23" s="585">
        <v>0</v>
      </c>
      <c r="F23" s="585">
        <v>0</v>
      </c>
      <c r="G23" s="585">
        <v>0</v>
      </c>
      <c r="H23" s="585">
        <v>0</v>
      </c>
      <c r="I23" s="585">
        <v>0</v>
      </c>
      <c r="J23" s="585">
        <v>0</v>
      </c>
      <c r="K23" s="585">
        <v>0</v>
      </c>
      <c r="L23" s="585">
        <v>0</v>
      </c>
    </row>
    <row r="24" spans="2:12" ht="18" customHeight="1" x14ac:dyDescent="0.35">
      <c r="B24" s="107" t="s">
        <v>310</v>
      </c>
      <c r="C24" s="585">
        <v>0</v>
      </c>
      <c r="D24" s="585">
        <v>0</v>
      </c>
      <c r="E24" s="585">
        <v>0</v>
      </c>
      <c r="F24" s="585">
        <v>0</v>
      </c>
      <c r="G24" s="585">
        <v>0</v>
      </c>
      <c r="H24" s="585">
        <v>0</v>
      </c>
      <c r="I24" s="585">
        <v>0</v>
      </c>
      <c r="J24" s="585">
        <v>0</v>
      </c>
      <c r="K24" s="585">
        <v>0</v>
      </c>
      <c r="L24" s="585">
        <v>0</v>
      </c>
    </row>
    <row r="25" spans="2:12" ht="18" customHeight="1" x14ac:dyDescent="0.35">
      <c r="B25" s="107" t="s">
        <v>311</v>
      </c>
      <c r="C25" s="585">
        <v>0</v>
      </c>
      <c r="D25" s="585">
        <v>0</v>
      </c>
      <c r="E25" s="585">
        <v>0</v>
      </c>
      <c r="F25" s="585">
        <v>0</v>
      </c>
      <c r="G25" s="585">
        <v>0</v>
      </c>
      <c r="H25" s="585">
        <v>0</v>
      </c>
      <c r="I25" s="585">
        <v>0</v>
      </c>
      <c r="J25" s="585">
        <v>0</v>
      </c>
      <c r="K25" s="585">
        <v>0</v>
      </c>
      <c r="L25" s="585">
        <v>0</v>
      </c>
    </row>
    <row r="26" spans="2:12" ht="18" customHeight="1" x14ac:dyDescent="0.35">
      <c r="B26" s="107" t="s">
        <v>312</v>
      </c>
      <c r="C26" s="585">
        <v>0</v>
      </c>
      <c r="D26" s="585">
        <v>0</v>
      </c>
      <c r="E26" s="585">
        <v>0</v>
      </c>
      <c r="F26" s="585">
        <v>0</v>
      </c>
      <c r="G26" s="585">
        <v>0</v>
      </c>
      <c r="H26" s="585">
        <v>0</v>
      </c>
      <c r="I26" s="585">
        <v>0</v>
      </c>
      <c r="J26" s="585">
        <v>0</v>
      </c>
      <c r="K26" s="585">
        <v>0</v>
      </c>
      <c r="L26" s="585">
        <v>0</v>
      </c>
    </row>
    <row r="27" spans="2:12" ht="18" customHeight="1" x14ac:dyDescent="0.35">
      <c r="B27" s="107" t="s">
        <v>313</v>
      </c>
      <c r="C27" s="585">
        <v>0</v>
      </c>
      <c r="D27" s="585">
        <v>0</v>
      </c>
      <c r="E27" s="585">
        <v>0</v>
      </c>
      <c r="F27" s="585">
        <v>0</v>
      </c>
      <c r="G27" s="585">
        <v>0</v>
      </c>
      <c r="H27" s="585">
        <v>0</v>
      </c>
      <c r="I27" s="585">
        <v>0</v>
      </c>
      <c r="J27" s="585">
        <v>0</v>
      </c>
      <c r="K27" s="585">
        <v>0</v>
      </c>
      <c r="L27" s="585">
        <v>0</v>
      </c>
    </row>
    <row r="28" spans="2:12" ht="18" customHeight="1" x14ac:dyDescent="0.35">
      <c r="B28" s="107" t="s">
        <v>314</v>
      </c>
      <c r="C28" s="585">
        <v>0</v>
      </c>
      <c r="D28" s="585">
        <v>0</v>
      </c>
      <c r="E28" s="585">
        <v>0</v>
      </c>
      <c r="F28" s="585">
        <v>0</v>
      </c>
      <c r="G28" s="585">
        <v>0</v>
      </c>
      <c r="H28" s="585">
        <v>0</v>
      </c>
      <c r="I28" s="585">
        <v>0</v>
      </c>
      <c r="J28" s="585">
        <v>0</v>
      </c>
      <c r="K28" s="585">
        <v>0</v>
      </c>
      <c r="L28" s="585">
        <v>0</v>
      </c>
    </row>
    <row r="29" spans="2:12" ht="18" customHeight="1" x14ac:dyDescent="0.35">
      <c r="B29" s="107" t="s">
        <v>315</v>
      </c>
      <c r="C29" s="585">
        <v>0</v>
      </c>
      <c r="D29" s="585">
        <v>0</v>
      </c>
      <c r="E29" s="585">
        <v>0</v>
      </c>
      <c r="F29" s="585">
        <v>0</v>
      </c>
      <c r="G29" s="585">
        <v>0</v>
      </c>
      <c r="H29" s="585">
        <v>0</v>
      </c>
      <c r="I29" s="585">
        <v>0</v>
      </c>
      <c r="J29" s="585">
        <v>0</v>
      </c>
      <c r="K29" s="585">
        <v>0</v>
      </c>
      <c r="L29" s="585">
        <v>0</v>
      </c>
    </row>
    <row r="30" spans="2:12" ht="18" customHeight="1" x14ac:dyDescent="0.35">
      <c r="B30" s="107" t="s">
        <v>316</v>
      </c>
      <c r="C30" s="585">
        <v>0</v>
      </c>
      <c r="D30" s="585">
        <v>0</v>
      </c>
      <c r="E30" s="585">
        <v>0</v>
      </c>
      <c r="F30" s="585">
        <v>0</v>
      </c>
      <c r="G30" s="585">
        <v>0</v>
      </c>
      <c r="H30" s="585">
        <v>0</v>
      </c>
      <c r="I30" s="585">
        <v>0</v>
      </c>
      <c r="J30" s="585">
        <v>0</v>
      </c>
      <c r="K30" s="585">
        <v>0</v>
      </c>
      <c r="L30" s="585">
        <v>0</v>
      </c>
    </row>
    <row r="31" spans="2:12" s="23" customFormat="1" ht="18" customHeight="1" x14ac:dyDescent="0.35">
      <c r="B31" s="175" t="s">
        <v>55</v>
      </c>
      <c r="C31" s="622">
        <f>SUM(C6:C30)</f>
        <v>0</v>
      </c>
      <c r="D31" s="622">
        <f>SUM(D6:D30)</f>
        <v>0</v>
      </c>
      <c r="E31" s="622"/>
      <c r="F31" s="622">
        <f t="shared" ref="F31:K31" si="0">SUM(F6:F30)</f>
        <v>0</v>
      </c>
      <c r="G31" s="622">
        <f t="shared" si="0"/>
        <v>0</v>
      </c>
      <c r="H31" s="622">
        <f t="shared" si="0"/>
        <v>0</v>
      </c>
      <c r="I31" s="622">
        <f t="shared" si="0"/>
        <v>0</v>
      </c>
      <c r="J31" s="622">
        <f t="shared" si="0"/>
        <v>0</v>
      </c>
      <c r="K31" s="622">
        <f t="shared" si="0"/>
        <v>0</v>
      </c>
      <c r="L31" s="622"/>
    </row>
    <row r="32" spans="2:12" s="23" customFormat="1" ht="18" customHeight="1" x14ac:dyDescent="0.35">
      <c r="B32" s="826" t="s">
        <v>56</v>
      </c>
      <c r="C32" s="723"/>
      <c r="D32" s="723"/>
      <c r="E32" s="723"/>
      <c r="F32" s="723"/>
      <c r="G32" s="723"/>
      <c r="H32" s="723"/>
      <c r="I32" s="723"/>
      <c r="J32" s="723"/>
      <c r="K32" s="723"/>
      <c r="L32" s="724"/>
    </row>
    <row r="33" spans="2:12" ht="18" customHeight="1" x14ac:dyDescent="0.35">
      <c r="B33" s="107" t="s">
        <v>57</v>
      </c>
      <c r="C33" s="585">
        <v>1131.96</v>
      </c>
      <c r="D33" s="585">
        <v>0</v>
      </c>
      <c r="E33" s="585">
        <v>0</v>
      </c>
      <c r="F33" s="585">
        <v>0</v>
      </c>
      <c r="G33" s="585">
        <v>48832.777999999998</v>
      </c>
      <c r="H33" s="585">
        <v>0</v>
      </c>
      <c r="I33" s="585">
        <v>0</v>
      </c>
      <c r="J33" s="585">
        <v>0</v>
      </c>
      <c r="K33" s="623">
        <f>SUM(C33:J33)</f>
        <v>49964.737999999998</v>
      </c>
      <c r="L33" s="668">
        <f>IFERROR((K33/$K$36)*100,0)</f>
        <v>1.3470886836181462</v>
      </c>
    </row>
    <row r="34" spans="2:12" ht="18" customHeight="1" x14ac:dyDescent="0.35">
      <c r="B34" s="107" t="s">
        <v>58</v>
      </c>
      <c r="C34" s="585">
        <v>98811.055664248604</v>
      </c>
      <c r="D34" s="585">
        <v>0</v>
      </c>
      <c r="E34" s="585">
        <v>0</v>
      </c>
      <c r="F34" s="585">
        <v>0</v>
      </c>
      <c r="G34" s="585">
        <v>1014874.767335751</v>
      </c>
      <c r="H34" s="585">
        <v>0</v>
      </c>
      <c r="I34" s="585">
        <v>0</v>
      </c>
      <c r="J34" s="585">
        <v>0</v>
      </c>
      <c r="K34" s="623">
        <f>SUM(C34:J34)</f>
        <v>1113685.8229999996</v>
      </c>
      <c r="L34" s="668">
        <f>IFERROR((K34/$K$36)*100,0)</f>
        <v>30.025846813592043</v>
      </c>
    </row>
    <row r="35" spans="2:12" ht="18" customHeight="1" x14ac:dyDescent="0.35">
      <c r="B35" s="107" t="s">
        <v>59</v>
      </c>
      <c r="C35" s="585">
        <v>63693.347999999998</v>
      </c>
      <c r="D35" s="585">
        <v>0</v>
      </c>
      <c r="E35" s="585">
        <v>0</v>
      </c>
      <c r="F35" s="585">
        <v>0</v>
      </c>
      <c r="G35" s="585">
        <v>2481746.5619999999</v>
      </c>
      <c r="H35" s="585">
        <v>0</v>
      </c>
      <c r="I35" s="585">
        <v>0</v>
      </c>
      <c r="J35" s="585">
        <v>0</v>
      </c>
      <c r="K35" s="623">
        <f>SUM(C35:J35)</f>
        <v>2545439.91</v>
      </c>
      <c r="L35" s="668">
        <f>IFERROR((K35/$K$36)*100,0)</f>
        <v>68.627064502789807</v>
      </c>
    </row>
    <row r="36" spans="2:12" s="23" customFormat="1" ht="18" customHeight="1" x14ac:dyDescent="0.35">
      <c r="B36" s="175" t="s">
        <v>55</v>
      </c>
      <c r="C36" s="622">
        <f t="shared" ref="C36:L36" si="1">SUM(C33:C35)</f>
        <v>163636.36366424861</v>
      </c>
      <c r="D36" s="622">
        <f t="shared" si="1"/>
        <v>0</v>
      </c>
      <c r="E36" s="622">
        <f t="shared" si="1"/>
        <v>0</v>
      </c>
      <c r="F36" s="622">
        <f t="shared" si="1"/>
        <v>0</v>
      </c>
      <c r="G36" s="622">
        <f t="shared" si="1"/>
        <v>3545454.1073357509</v>
      </c>
      <c r="H36" s="622">
        <f t="shared" si="1"/>
        <v>0</v>
      </c>
      <c r="I36" s="622">
        <f t="shared" si="1"/>
        <v>0</v>
      </c>
      <c r="J36" s="622">
        <f t="shared" si="1"/>
        <v>0</v>
      </c>
      <c r="K36" s="622">
        <f t="shared" si="1"/>
        <v>3709090.4709999999</v>
      </c>
      <c r="L36" s="669">
        <f t="shared" si="1"/>
        <v>100</v>
      </c>
    </row>
    <row r="37" spans="2:12" ht="18" customHeight="1" x14ac:dyDescent="0.35">
      <c r="B37" s="827" t="s">
        <v>61</v>
      </c>
      <c r="C37" s="728"/>
      <c r="D37" s="728"/>
      <c r="E37" s="728"/>
      <c r="F37" s="728"/>
      <c r="G37" s="728"/>
      <c r="H37" s="728"/>
      <c r="I37" s="728"/>
      <c r="J37" s="728"/>
      <c r="K37" s="728"/>
    </row>
  </sheetData>
  <sheetProtection algorithmName="SHA-512" hashValue="SMLkYRbYKZQsSWH6WoMLatLF9MerbJmoFB0GjuXrnNhrjQF4fC8t6EN7WNIsuSw5MphR3jPoT2tkJAQ0cR6gMg==" saltValue="aCxYTVf6xQl4CG8J0pIVAA==" spinCount="100000" sheet="1" objects="1" scenarios="1"/>
  <mergeCells count="4">
    <mergeCell ref="B5:L5"/>
    <mergeCell ref="B32:L32"/>
    <mergeCell ref="B37:K37"/>
    <mergeCell ref="B3:L3"/>
  </mergeCells>
  <pageMargins left="0.7" right="0.7" top="0.75" bottom="0.75" header="0.3" footer="0.3"/>
  <pageSetup scale="75" orientation="landscape"/>
  <headerFooter>
    <oddFooter>&amp;C_x000D_&amp;1#&amp;"Calibri"&amp;11&amp;K000000 Britam Public</oddFooter>
  </headerFooter>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18">
    <tabColor rgb="FFCC9900"/>
    <pageSetUpPr fitToPage="1"/>
  </sheetPr>
  <dimension ref="B3:K37"/>
  <sheetViews>
    <sheetView showGridLines="0" topLeftCell="A14" zoomScale="70" zoomScaleNormal="70" workbookViewId="0"/>
  </sheetViews>
  <sheetFormatPr defaultRowHeight="14.5" x14ac:dyDescent="0.35"/>
  <cols>
    <col min="1" max="1" width="10.453125" customWidth="1"/>
    <col min="2" max="2" width="46.453125" style="621" bestFit="1" customWidth="1"/>
    <col min="3" max="3" width="20.453125" style="621" customWidth="1"/>
    <col min="4" max="5" width="20.453125" customWidth="1"/>
    <col min="6" max="6" width="17.453125" customWidth="1"/>
    <col min="7" max="11" width="20.453125" customWidth="1"/>
    <col min="12" max="12" width="10.54296875" customWidth="1"/>
  </cols>
  <sheetData>
    <row r="3" spans="2:11" ht="21.75" customHeight="1" x14ac:dyDescent="0.35">
      <c r="B3" s="815" t="s">
        <v>1591</v>
      </c>
      <c r="C3" s="723"/>
      <c r="D3" s="723"/>
      <c r="E3" s="723"/>
      <c r="F3" s="723"/>
      <c r="G3" s="723"/>
      <c r="H3" s="723"/>
      <c r="I3" s="723"/>
      <c r="J3" s="723"/>
      <c r="K3" s="724"/>
    </row>
    <row r="4" spans="2:11" ht="45" customHeight="1" x14ac:dyDescent="0.35">
      <c r="B4" s="93" t="s">
        <v>1</v>
      </c>
      <c r="C4" s="100" t="s">
        <v>225</v>
      </c>
      <c r="D4" s="15" t="s">
        <v>226</v>
      </c>
      <c r="E4" s="15" t="s">
        <v>228</v>
      </c>
      <c r="F4" s="15" t="s">
        <v>227</v>
      </c>
      <c r="G4" s="15" t="s">
        <v>229</v>
      </c>
      <c r="H4" s="15" t="s">
        <v>230</v>
      </c>
      <c r="I4" s="15" t="s">
        <v>397</v>
      </c>
      <c r="J4" s="15" t="s">
        <v>211</v>
      </c>
      <c r="K4" s="16" t="s">
        <v>233</v>
      </c>
    </row>
    <row r="5" spans="2:11" x14ac:dyDescent="0.35">
      <c r="B5" s="826" t="s">
        <v>17</v>
      </c>
      <c r="C5" s="723"/>
      <c r="D5" s="723"/>
      <c r="E5" s="723"/>
      <c r="F5" s="723"/>
      <c r="G5" s="723"/>
      <c r="H5" s="723"/>
      <c r="I5" s="723"/>
      <c r="J5" s="723"/>
      <c r="K5" s="724"/>
    </row>
    <row r="6" spans="2:11" x14ac:dyDescent="0.35">
      <c r="B6" s="67" t="s">
        <v>294</v>
      </c>
      <c r="C6" s="585">
        <v>8330.0843206591599</v>
      </c>
      <c r="D6" s="585">
        <v>0</v>
      </c>
      <c r="E6" s="585">
        <v>0</v>
      </c>
      <c r="F6" s="585">
        <v>0</v>
      </c>
      <c r="G6" s="585">
        <v>1300293.3297525169</v>
      </c>
      <c r="H6" s="585">
        <v>161724.89798812961</v>
      </c>
      <c r="I6" s="585">
        <v>0</v>
      </c>
      <c r="J6" s="585">
        <v>0</v>
      </c>
      <c r="K6" s="587">
        <f t="shared" ref="K6:K15" si="0">SUM(C6:J6)</f>
        <v>1470348.3120613056</v>
      </c>
    </row>
    <row r="7" spans="2:11" x14ac:dyDescent="0.35">
      <c r="B7" s="67" t="s">
        <v>295</v>
      </c>
      <c r="C7" s="585">
        <v>12161.464</v>
      </c>
      <c r="D7" s="585">
        <v>0</v>
      </c>
      <c r="E7" s="585">
        <v>0</v>
      </c>
      <c r="F7" s="585">
        <v>0</v>
      </c>
      <c r="G7" s="585">
        <v>1271192.156400861</v>
      </c>
      <c r="H7" s="585">
        <v>94780.071278259042</v>
      </c>
      <c r="I7" s="585">
        <v>0</v>
      </c>
      <c r="J7" s="585">
        <v>0</v>
      </c>
      <c r="K7" s="587">
        <f t="shared" si="0"/>
        <v>1378133.6916791201</v>
      </c>
    </row>
    <row r="8" spans="2:11" x14ac:dyDescent="0.35">
      <c r="B8" s="67" t="s">
        <v>296</v>
      </c>
      <c r="C8" s="585">
        <v>17297.378000000001</v>
      </c>
      <c r="D8" s="585">
        <v>0</v>
      </c>
      <c r="E8" s="585">
        <v>0</v>
      </c>
      <c r="F8" s="585">
        <v>0</v>
      </c>
      <c r="G8" s="585">
        <v>5203962.4529999997</v>
      </c>
      <c r="H8" s="585">
        <v>41130.396999999997</v>
      </c>
      <c r="I8" s="585">
        <v>0</v>
      </c>
      <c r="J8" s="585">
        <v>0</v>
      </c>
      <c r="K8" s="587">
        <f t="shared" si="0"/>
        <v>5262390.2279999992</v>
      </c>
    </row>
    <row r="9" spans="2:11" x14ac:dyDescent="0.35">
      <c r="B9" s="67" t="s">
        <v>297</v>
      </c>
      <c r="C9" s="585">
        <v>135.59299999999999</v>
      </c>
      <c r="D9" s="585">
        <v>0</v>
      </c>
      <c r="E9" s="585">
        <v>0</v>
      </c>
      <c r="F9" s="585">
        <v>0</v>
      </c>
      <c r="G9" s="585">
        <v>151287.56782</v>
      </c>
      <c r="H9" s="585">
        <v>5377.3940000000002</v>
      </c>
      <c r="I9" s="585">
        <v>0</v>
      </c>
      <c r="J9" s="585">
        <v>0</v>
      </c>
      <c r="K9" s="587">
        <f t="shared" si="0"/>
        <v>156800.55481999999</v>
      </c>
    </row>
    <row r="10" spans="2:11" x14ac:dyDescent="0.35">
      <c r="B10" s="67" t="s">
        <v>298</v>
      </c>
      <c r="C10" s="585">
        <v>5.9400811320180074</v>
      </c>
      <c r="D10" s="585">
        <v>0</v>
      </c>
      <c r="E10" s="585">
        <v>0</v>
      </c>
      <c r="F10" s="585">
        <v>0</v>
      </c>
      <c r="G10" s="585">
        <v>178515.1923503952</v>
      </c>
      <c r="H10" s="585">
        <v>21314.616325035051</v>
      </c>
      <c r="I10" s="585">
        <v>0</v>
      </c>
      <c r="J10" s="585">
        <v>0</v>
      </c>
      <c r="K10" s="587">
        <f t="shared" si="0"/>
        <v>199835.74875656227</v>
      </c>
    </row>
    <row r="11" spans="2:11" x14ac:dyDescent="0.35">
      <c r="B11" s="67" t="s">
        <v>299</v>
      </c>
      <c r="C11" s="585">
        <v>13112.19166000009</v>
      </c>
      <c r="D11" s="585">
        <v>0</v>
      </c>
      <c r="E11" s="585">
        <v>0</v>
      </c>
      <c r="F11" s="585">
        <v>0</v>
      </c>
      <c r="G11" s="585">
        <v>310589.62967113592</v>
      </c>
      <c r="H11" s="585">
        <v>1317371.769438864</v>
      </c>
      <c r="I11" s="585">
        <v>0</v>
      </c>
      <c r="J11" s="585">
        <v>0</v>
      </c>
      <c r="K11" s="587">
        <f t="shared" si="0"/>
        <v>1641073.5907699999</v>
      </c>
    </row>
    <row r="12" spans="2:11" x14ac:dyDescent="0.35">
      <c r="B12" s="67" t="s">
        <v>26</v>
      </c>
      <c r="C12" s="585">
        <v>0</v>
      </c>
      <c r="D12" s="585">
        <v>0</v>
      </c>
      <c r="E12" s="585">
        <v>0</v>
      </c>
      <c r="F12" s="585">
        <v>0</v>
      </c>
      <c r="G12" s="585">
        <v>0</v>
      </c>
      <c r="H12" s="585">
        <v>0</v>
      </c>
      <c r="I12" s="585">
        <v>0</v>
      </c>
      <c r="J12" s="585">
        <v>0</v>
      </c>
      <c r="K12" s="587">
        <f t="shared" si="0"/>
        <v>0</v>
      </c>
    </row>
    <row r="13" spans="2:11" x14ac:dyDescent="0.35">
      <c r="B13" s="67" t="s">
        <v>300</v>
      </c>
      <c r="C13" s="585">
        <v>0</v>
      </c>
      <c r="D13" s="585">
        <v>0</v>
      </c>
      <c r="E13" s="585">
        <v>0</v>
      </c>
      <c r="F13" s="585">
        <v>0</v>
      </c>
      <c r="G13" s="585">
        <v>269406.39399999997</v>
      </c>
      <c r="H13" s="585">
        <v>349455.34299999999</v>
      </c>
      <c r="I13" s="585">
        <v>0</v>
      </c>
      <c r="J13" s="585">
        <v>0</v>
      </c>
      <c r="K13" s="587">
        <f t="shared" si="0"/>
        <v>618861.73699999996</v>
      </c>
    </row>
    <row r="14" spans="2:11" x14ac:dyDescent="0.35">
      <c r="B14" s="67" t="s">
        <v>301</v>
      </c>
      <c r="C14" s="585">
        <v>0</v>
      </c>
      <c r="D14" s="585">
        <v>0</v>
      </c>
      <c r="E14" s="585">
        <v>0</v>
      </c>
      <c r="F14" s="585">
        <v>0</v>
      </c>
      <c r="G14" s="585">
        <v>85159.437000000005</v>
      </c>
      <c r="H14" s="585">
        <v>5018.9290000000001</v>
      </c>
      <c r="I14" s="585">
        <v>0</v>
      </c>
      <c r="J14" s="585">
        <v>0</v>
      </c>
      <c r="K14" s="587">
        <f t="shared" si="0"/>
        <v>90178.366000000009</v>
      </c>
    </row>
    <row r="15" spans="2:11" x14ac:dyDescent="0.35">
      <c r="B15" s="67" t="s">
        <v>302</v>
      </c>
      <c r="C15" s="585">
        <v>0</v>
      </c>
      <c r="D15" s="585">
        <v>0</v>
      </c>
      <c r="E15" s="585">
        <v>0</v>
      </c>
      <c r="F15" s="585">
        <v>0</v>
      </c>
      <c r="G15" s="585">
        <v>255720.26300000001</v>
      </c>
      <c r="H15" s="585">
        <v>0</v>
      </c>
      <c r="I15" s="585">
        <v>0</v>
      </c>
      <c r="J15" s="585">
        <v>0</v>
      </c>
      <c r="K15" s="587">
        <f t="shared" si="0"/>
        <v>255720.26300000001</v>
      </c>
    </row>
    <row r="16" spans="2:11" x14ac:dyDescent="0.35">
      <c r="B16" s="67" t="s">
        <v>303</v>
      </c>
      <c r="C16" s="585">
        <v>55533.040685472493</v>
      </c>
      <c r="D16" s="585">
        <v>0</v>
      </c>
      <c r="E16" s="585">
        <v>0</v>
      </c>
      <c r="F16" s="585">
        <v>0</v>
      </c>
      <c r="G16" s="585">
        <v>241734.39157295859</v>
      </c>
      <c r="H16" s="585">
        <v>85199.676224891431</v>
      </c>
      <c r="I16" s="585">
        <v>0</v>
      </c>
      <c r="J16" s="585">
        <v>0</v>
      </c>
      <c r="K16" s="587"/>
    </row>
    <row r="17" spans="2:11" x14ac:dyDescent="0.35">
      <c r="B17" s="67" t="s">
        <v>304</v>
      </c>
      <c r="C17" s="585">
        <v>13121.790999999999</v>
      </c>
      <c r="D17" s="585">
        <v>0</v>
      </c>
      <c r="E17" s="585">
        <v>0</v>
      </c>
      <c r="F17" s="585">
        <v>0</v>
      </c>
      <c r="G17" s="585">
        <v>664277.71100000001</v>
      </c>
      <c r="H17" s="585">
        <v>8.0719999999999992</v>
      </c>
      <c r="I17" s="585">
        <v>0</v>
      </c>
      <c r="J17" s="585">
        <v>0</v>
      </c>
      <c r="K17" s="587"/>
    </row>
    <row r="18" spans="2:11" x14ac:dyDescent="0.35">
      <c r="B18" s="67" t="s">
        <v>305</v>
      </c>
      <c r="C18" s="585">
        <v>4158.0259999999998</v>
      </c>
      <c r="D18" s="585">
        <v>0</v>
      </c>
      <c r="E18" s="585">
        <v>0</v>
      </c>
      <c r="F18" s="585">
        <v>0</v>
      </c>
      <c r="G18" s="585">
        <v>52930.845000000001</v>
      </c>
      <c r="H18" s="585">
        <v>0</v>
      </c>
      <c r="I18" s="585">
        <v>0</v>
      </c>
      <c r="J18" s="585">
        <v>0</v>
      </c>
      <c r="K18" s="587">
        <f t="shared" ref="K18:K30" si="1">SUM(C18:J18)</f>
        <v>57088.870999999999</v>
      </c>
    </row>
    <row r="19" spans="2:11" x14ac:dyDescent="0.35">
      <c r="B19" s="67" t="s">
        <v>306</v>
      </c>
      <c r="C19" s="585">
        <v>173.19300000000001</v>
      </c>
      <c r="D19" s="585">
        <v>0</v>
      </c>
      <c r="E19" s="585">
        <v>0</v>
      </c>
      <c r="F19" s="585">
        <v>0</v>
      </c>
      <c r="G19" s="585">
        <v>25463.192520000001</v>
      </c>
      <c r="H19" s="585">
        <v>47594.889269999978</v>
      </c>
      <c r="I19" s="585">
        <v>0</v>
      </c>
      <c r="J19" s="585">
        <v>0</v>
      </c>
      <c r="K19" s="587">
        <f t="shared" si="1"/>
        <v>73231.274789999981</v>
      </c>
    </row>
    <row r="20" spans="2:11" x14ac:dyDescent="0.35">
      <c r="B20" s="67" t="s">
        <v>307</v>
      </c>
      <c r="C20" s="585">
        <v>0</v>
      </c>
      <c r="D20" s="585">
        <v>0</v>
      </c>
      <c r="E20" s="585">
        <v>0</v>
      </c>
      <c r="F20" s="585">
        <v>0</v>
      </c>
      <c r="G20" s="585">
        <v>0</v>
      </c>
      <c r="H20" s="585">
        <v>0</v>
      </c>
      <c r="I20" s="585">
        <v>0</v>
      </c>
      <c r="J20" s="585">
        <v>0</v>
      </c>
      <c r="K20" s="587">
        <f t="shared" si="1"/>
        <v>0</v>
      </c>
    </row>
    <row r="21" spans="2:11" x14ac:dyDescent="0.35">
      <c r="B21" s="67" t="s">
        <v>308</v>
      </c>
      <c r="C21" s="585">
        <v>21155.406999999999</v>
      </c>
      <c r="D21" s="585">
        <v>0</v>
      </c>
      <c r="E21" s="585">
        <v>0</v>
      </c>
      <c r="F21" s="585">
        <v>0</v>
      </c>
      <c r="G21" s="585">
        <v>127279.042</v>
      </c>
      <c r="H21" s="585">
        <v>124735.121</v>
      </c>
      <c r="I21" s="585">
        <v>0</v>
      </c>
      <c r="J21" s="585">
        <v>124.31</v>
      </c>
      <c r="K21" s="587">
        <f t="shared" si="1"/>
        <v>273293.88</v>
      </c>
    </row>
    <row r="22" spans="2:11" x14ac:dyDescent="0.35">
      <c r="B22" s="67" t="s">
        <v>40</v>
      </c>
      <c r="C22" s="585">
        <v>0</v>
      </c>
      <c r="D22" s="585">
        <v>0</v>
      </c>
      <c r="E22" s="585">
        <v>0</v>
      </c>
      <c r="F22" s="585">
        <v>0</v>
      </c>
      <c r="G22" s="585">
        <v>290502.84299999999</v>
      </c>
      <c r="H22" s="585">
        <v>50250.533000000003</v>
      </c>
      <c r="I22" s="585">
        <v>0</v>
      </c>
      <c r="J22" s="585">
        <v>0</v>
      </c>
      <c r="K22" s="587">
        <f t="shared" si="1"/>
        <v>340753.37599999999</v>
      </c>
    </row>
    <row r="23" spans="2:11" x14ac:dyDescent="0.35">
      <c r="B23" s="67" t="s">
        <v>309</v>
      </c>
      <c r="C23" s="585">
        <v>76345.543999999994</v>
      </c>
      <c r="D23" s="585">
        <v>0</v>
      </c>
      <c r="E23" s="585">
        <v>0</v>
      </c>
      <c r="F23" s="585">
        <v>0</v>
      </c>
      <c r="G23" s="585">
        <v>0</v>
      </c>
      <c r="H23" s="585">
        <v>0</v>
      </c>
      <c r="I23" s="585">
        <v>0</v>
      </c>
      <c r="J23" s="585">
        <v>0</v>
      </c>
      <c r="K23" s="587">
        <f t="shared" si="1"/>
        <v>76345.543999999994</v>
      </c>
    </row>
    <row r="24" spans="2:11" x14ac:dyDescent="0.35">
      <c r="B24" s="67" t="s">
        <v>310</v>
      </c>
      <c r="C24" s="585">
        <v>12157.117</v>
      </c>
      <c r="D24" s="585">
        <v>0</v>
      </c>
      <c r="E24" s="585">
        <v>0</v>
      </c>
      <c r="F24" s="585">
        <v>0</v>
      </c>
      <c r="G24" s="585">
        <v>1063826.013</v>
      </c>
      <c r="H24" s="585">
        <v>0</v>
      </c>
      <c r="I24" s="585">
        <v>0</v>
      </c>
      <c r="J24" s="585">
        <v>0</v>
      </c>
      <c r="K24" s="587">
        <f t="shared" si="1"/>
        <v>1075983.1300000001</v>
      </c>
    </row>
    <row r="25" spans="2:11" x14ac:dyDescent="0.35">
      <c r="B25" s="67" t="s">
        <v>311</v>
      </c>
      <c r="C25" s="585">
        <v>3470.3110000000001</v>
      </c>
      <c r="D25" s="585">
        <v>0</v>
      </c>
      <c r="E25" s="585">
        <v>0</v>
      </c>
      <c r="F25" s="585">
        <v>0</v>
      </c>
      <c r="G25" s="585">
        <v>168773.72399999999</v>
      </c>
      <c r="H25" s="585">
        <v>77951.422999999995</v>
      </c>
      <c r="I25" s="585">
        <v>0</v>
      </c>
      <c r="J25" s="585">
        <v>0</v>
      </c>
      <c r="K25" s="587">
        <f t="shared" si="1"/>
        <v>250195.45799999998</v>
      </c>
    </row>
    <row r="26" spans="2:11" x14ac:dyDescent="0.35">
      <c r="B26" s="67" t="s">
        <v>312</v>
      </c>
      <c r="C26" s="585">
        <v>30873.539279999972</v>
      </c>
      <c r="D26" s="585">
        <v>0</v>
      </c>
      <c r="E26" s="585">
        <v>0</v>
      </c>
      <c r="F26" s="585">
        <v>0</v>
      </c>
      <c r="G26" s="585">
        <v>329973.41892999999</v>
      </c>
      <c r="H26" s="585">
        <v>46255.742619999997</v>
      </c>
      <c r="I26" s="585">
        <v>0</v>
      </c>
      <c r="J26" s="585">
        <v>0</v>
      </c>
      <c r="K26" s="587">
        <f t="shared" si="1"/>
        <v>407102.70082999993</v>
      </c>
    </row>
    <row r="27" spans="2:11" x14ac:dyDescent="0.35">
      <c r="B27" s="67" t="s">
        <v>313</v>
      </c>
      <c r="C27" s="585">
        <v>79904.165099999911</v>
      </c>
      <c r="D27" s="585">
        <v>18109.816330000041</v>
      </c>
      <c r="E27" s="585">
        <v>0</v>
      </c>
      <c r="F27" s="585">
        <v>0</v>
      </c>
      <c r="G27" s="585">
        <v>535606.17296999996</v>
      </c>
      <c r="H27" s="585">
        <v>109712.51834</v>
      </c>
      <c r="I27" s="585">
        <v>0</v>
      </c>
      <c r="J27" s="585">
        <v>22.195</v>
      </c>
      <c r="K27" s="587">
        <f t="shared" si="1"/>
        <v>743354.86773999978</v>
      </c>
    </row>
    <row r="28" spans="2:11" x14ac:dyDescent="0.35">
      <c r="B28" s="67" t="s">
        <v>314</v>
      </c>
      <c r="C28" s="585">
        <v>0</v>
      </c>
      <c r="D28" s="585">
        <v>0</v>
      </c>
      <c r="E28" s="585">
        <v>0</v>
      </c>
      <c r="F28" s="585">
        <v>0</v>
      </c>
      <c r="G28" s="585">
        <v>0</v>
      </c>
      <c r="H28" s="585">
        <v>0</v>
      </c>
      <c r="I28" s="585">
        <v>0</v>
      </c>
      <c r="J28" s="585">
        <v>0</v>
      </c>
      <c r="K28" s="587">
        <f t="shared" si="1"/>
        <v>0</v>
      </c>
    </row>
    <row r="29" spans="2:11" x14ac:dyDescent="0.35">
      <c r="B29" s="67" t="s">
        <v>315</v>
      </c>
      <c r="C29" s="585">
        <v>0</v>
      </c>
      <c r="D29" s="585">
        <v>0</v>
      </c>
      <c r="E29" s="585">
        <v>0</v>
      </c>
      <c r="F29" s="585">
        <v>0</v>
      </c>
      <c r="G29" s="585">
        <v>56189.285000000003</v>
      </c>
      <c r="H29" s="585">
        <v>0</v>
      </c>
      <c r="I29" s="585">
        <v>0</v>
      </c>
      <c r="J29" s="585">
        <v>0</v>
      </c>
      <c r="K29" s="587">
        <f t="shared" si="1"/>
        <v>56189.285000000003</v>
      </c>
    </row>
    <row r="30" spans="2:11" x14ac:dyDescent="0.35">
      <c r="B30" s="67" t="s">
        <v>316</v>
      </c>
      <c r="C30" s="585">
        <f>77121/1000</f>
        <v>77.120999999999995</v>
      </c>
      <c r="D30" s="585">
        <v>0</v>
      </c>
      <c r="E30" s="585">
        <v>0</v>
      </c>
      <c r="F30" s="585">
        <v>0</v>
      </c>
      <c r="G30" s="585">
        <f>30742027/1000</f>
        <v>30742.026999999998</v>
      </c>
      <c r="H30" s="585">
        <v>0</v>
      </c>
      <c r="I30" s="585">
        <v>0</v>
      </c>
      <c r="J30" s="585">
        <v>0</v>
      </c>
      <c r="K30" s="587">
        <f t="shared" si="1"/>
        <v>30819.147999999997</v>
      </c>
    </row>
    <row r="31" spans="2:11" s="23" customFormat="1" x14ac:dyDescent="0.35">
      <c r="B31" s="176" t="s">
        <v>55</v>
      </c>
      <c r="C31" s="588">
        <f t="shared" ref="C31:K31" si="2">SUM(C6:C30)</f>
        <v>348011.90612726362</v>
      </c>
      <c r="D31" s="588">
        <f t="shared" si="2"/>
        <v>18109.816330000041</v>
      </c>
      <c r="E31" s="588">
        <f t="shared" si="2"/>
        <v>0</v>
      </c>
      <c r="F31" s="588">
        <f t="shared" si="2"/>
        <v>0</v>
      </c>
      <c r="G31" s="588">
        <f t="shared" si="2"/>
        <v>12613425.088987868</v>
      </c>
      <c r="H31" s="588">
        <f t="shared" si="2"/>
        <v>2537881.3934851787</v>
      </c>
      <c r="I31" s="588">
        <f t="shared" si="2"/>
        <v>0</v>
      </c>
      <c r="J31" s="588">
        <f t="shared" si="2"/>
        <v>146.505</v>
      </c>
      <c r="K31" s="588">
        <f t="shared" si="2"/>
        <v>14457700.027446989</v>
      </c>
    </row>
    <row r="32" spans="2:11" s="23" customFormat="1" x14ac:dyDescent="0.35">
      <c r="B32" s="826" t="s">
        <v>56</v>
      </c>
      <c r="C32" s="723"/>
      <c r="D32" s="723"/>
      <c r="E32" s="723"/>
      <c r="F32" s="723"/>
      <c r="G32" s="723"/>
      <c r="H32" s="723"/>
      <c r="I32" s="723"/>
      <c r="J32" s="723"/>
      <c r="K32" s="724"/>
    </row>
    <row r="33" spans="2:11" x14ac:dyDescent="0.35">
      <c r="B33" s="67" t="s">
        <v>57</v>
      </c>
      <c r="C33" s="620">
        <v>0</v>
      </c>
      <c r="D33" s="618">
        <v>0</v>
      </c>
      <c r="E33" s="618">
        <v>0</v>
      </c>
      <c r="F33" s="618">
        <v>0</v>
      </c>
      <c r="G33" s="618">
        <v>16745.065999999999</v>
      </c>
      <c r="H33" s="618">
        <v>0</v>
      </c>
      <c r="I33" s="618">
        <v>0</v>
      </c>
      <c r="J33" s="618">
        <v>0</v>
      </c>
      <c r="K33" s="619">
        <f>SUM(C33:J33)</f>
        <v>16745.065999999999</v>
      </c>
    </row>
    <row r="34" spans="2:11" x14ac:dyDescent="0.35">
      <c r="B34" s="67" t="s">
        <v>58</v>
      </c>
      <c r="C34" s="620">
        <v>0</v>
      </c>
      <c r="D34" s="618">
        <v>0</v>
      </c>
      <c r="E34" s="618">
        <v>0</v>
      </c>
      <c r="F34" s="618">
        <v>0</v>
      </c>
      <c r="G34" s="618">
        <v>91856.953999999998</v>
      </c>
      <c r="H34" s="618">
        <v>0</v>
      </c>
      <c r="I34" s="618">
        <v>0</v>
      </c>
      <c r="J34" s="618">
        <v>0</v>
      </c>
      <c r="K34" s="619">
        <f>SUM(C34:J34)</f>
        <v>91856.953999999998</v>
      </c>
    </row>
    <row r="35" spans="2:11" x14ac:dyDescent="0.35">
      <c r="B35" s="67" t="s">
        <v>59</v>
      </c>
      <c r="C35" s="620">
        <v>-8370.8340000000007</v>
      </c>
      <c r="D35" s="618">
        <v>0</v>
      </c>
      <c r="E35" s="618">
        <v>0</v>
      </c>
      <c r="F35" s="618">
        <v>0</v>
      </c>
      <c r="G35" s="618">
        <v>314047.96999999997</v>
      </c>
      <c r="H35" s="618">
        <v>0</v>
      </c>
      <c r="I35" s="618">
        <v>0</v>
      </c>
      <c r="J35" s="618">
        <v>0</v>
      </c>
      <c r="K35" s="619">
        <f>SUM(C35:J35)</f>
        <v>305677.136</v>
      </c>
    </row>
    <row r="36" spans="2:11" s="23" customFormat="1" x14ac:dyDescent="0.35">
      <c r="B36" s="176" t="s">
        <v>55</v>
      </c>
      <c r="C36" s="588">
        <f t="shared" ref="C36:K36" si="3">SUM(C33:C35)</f>
        <v>-8370.8340000000007</v>
      </c>
      <c r="D36" s="588">
        <f t="shared" si="3"/>
        <v>0</v>
      </c>
      <c r="E36" s="588">
        <f t="shared" si="3"/>
        <v>0</v>
      </c>
      <c r="F36" s="588">
        <f t="shared" si="3"/>
        <v>0</v>
      </c>
      <c r="G36" s="588">
        <f t="shared" si="3"/>
        <v>422649.99</v>
      </c>
      <c r="H36" s="588">
        <f t="shared" si="3"/>
        <v>0</v>
      </c>
      <c r="I36" s="588">
        <f t="shared" si="3"/>
        <v>0</v>
      </c>
      <c r="J36" s="588">
        <f t="shared" si="3"/>
        <v>0</v>
      </c>
      <c r="K36" s="588">
        <f t="shared" si="3"/>
        <v>414279.15599999996</v>
      </c>
    </row>
    <row r="37" spans="2:11" x14ac:dyDescent="0.35">
      <c r="B37" s="827" t="s">
        <v>61</v>
      </c>
      <c r="C37" s="728"/>
      <c r="D37" s="728"/>
      <c r="E37" s="728"/>
      <c r="F37" s="728"/>
      <c r="G37" s="728"/>
      <c r="H37" s="728"/>
      <c r="I37" s="728"/>
      <c r="J37" s="728"/>
      <c r="K37" s="728"/>
    </row>
  </sheetData>
  <sheetProtection algorithmName="SHA-512" hashValue="F4T2QJAOroNDsNMDoinQWR1fgHTCo/m3BFiaoLMh+fsW3sHuvG9gOf9sy4JNssGF3MeVknuUuU1Jc5dZGSMeZA==" saltValue="+6GyCfTo43kY0w6llsP20A==" spinCount="100000" sheet="1" objects="1" scenarios="1"/>
  <mergeCells count="4">
    <mergeCell ref="B32:K32"/>
    <mergeCell ref="B3:K3"/>
    <mergeCell ref="B5:K5"/>
    <mergeCell ref="B37:K37"/>
  </mergeCells>
  <pageMargins left="0.7" right="0.7" top="0.75" bottom="0.75" header="0.3" footer="0.3"/>
  <pageSetup scale="78" orientation="landscape"/>
  <headerFooter>
    <oddFooter>&amp;C_x000D_&amp;1#&amp;"Calibri"&amp;11&amp;K000000 Britam Public</oddFooter>
  </headerFooter>
  <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19">
    <tabColor rgb="FFCC9900"/>
    <pageSetUpPr fitToPage="1"/>
  </sheetPr>
  <dimension ref="B3:R37"/>
  <sheetViews>
    <sheetView showGridLines="0" topLeftCell="E1" zoomScale="70" zoomScaleNormal="70" workbookViewId="0">
      <selection activeCell="N19" sqref="N19"/>
    </sheetView>
  </sheetViews>
  <sheetFormatPr defaultColWidth="9.1796875" defaultRowHeight="17.25" customHeight="1" x14ac:dyDescent="0.3"/>
  <cols>
    <col min="1" max="1" width="9" style="51" customWidth="1"/>
    <col min="2" max="2" width="35.7265625" style="51" bestFit="1" customWidth="1"/>
    <col min="3" max="3" width="16.1796875" style="51" bestFit="1" customWidth="1"/>
    <col min="4" max="5" width="15" style="51" bestFit="1" customWidth="1"/>
    <col min="6" max="6" width="12.453125" style="51" bestFit="1" customWidth="1"/>
    <col min="7" max="8" width="15" style="51" bestFit="1" customWidth="1"/>
    <col min="9" max="9" width="14" style="51" bestFit="1" customWidth="1"/>
    <col min="10" max="10" width="11.26953125" style="51" bestFit="1" customWidth="1"/>
    <col min="11" max="13" width="14" style="51" bestFit="1" customWidth="1"/>
    <col min="14" max="14" width="16.1796875" style="51" customWidth="1"/>
    <col min="15" max="15" width="12.453125" style="51" bestFit="1" customWidth="1"/>
    <col min="16" max="16" width="14" style="51" bestFit="1" customWidth="1"/>
    <col min="17" max="17" width="16.1796875" style="52" bestFit="1" customWidth="1"/>
    <col min="18" max="18" width="12.54296875" style="299" bestFit="1" customWidth="1"/>
    <col min="19" max="19" width="14" style="51" bestFit="1" customWidth="1"/>
    <col min="20" max="41" width="9.1796875" style="51" customWidth="1"/>
    <col min="42" max="16384" width="9.1796875" style="51"/>
  </cols>
  <sheetData>
    <row r="3" spans="2:17" ht="21" customHeight="1" x14ac:dyDescent="0.35">
      <c r="B3" s="814" t="s">
        <v>1592</v>
      </c>
      <c r="C3" s="723"/>
      <c r="D3" s="723"/>
      <c r="E3" s="723"/>
      <c r="F3" s="723"/>
      <c r="G3" s="723"/>
      <c r="H3" s="723"/>
      <c r="I3" s="723"/>
      <c r="J3" s="723"/>
      <c r="K3" s="723"/>
      <c r="L3" s="723"/>
      <c r="M3" s="723"/>
      <c r="N3" s="723"/>
      <c r="O3" s="723"/>
      <c r="P3" s="723"/>
      <c r="Q3" s="724"/>
    </row>
    <row r="4" spans="2:17" s="99" customFormat="1" ht="32.25" customHeight="1" x14ac:dyDescent="0.3">
      <c r="B4" s="108" t="s">
        <v>1</v>
      </c>
      <c r="C4" s="100" t="s">
        <v>398</v>
      </c>
      <c r="D4" s="100" t="s">
        <v>399</v>
      </c>
      <c r="E4" s="100" t="s">
        <v>400</v>
      </c>
      <c r="F4" s="100" t="s">
        <v>401</v>
      </c>
      <c r="G4" s="100" t="s">
        <v>402</v>
      </c>
      <c r="H4" s="100" t="s">
        <v>403</v>
      </c>
      <c r="I4" s="100" t="s">
        <v>404</v>
      </c>
      <c r="J4" s="100" t="s">
        <v>405</v>
      </c>
      <c r="K4" s="100" t="s">
        <v>406</v>
      </c>
      <c r="L4" s="100" t="s">
        <v>407</v>
      </c>
      <c r="M4" s="100" t="s">
        <v>408</v>
      </c>
      <c r="N4" s="100" t="s">
        <v>3</v>
      </c>
      <c r="O4" s="100" t="s">
        <v>409</v>
      </c>
      <c r="P4" s="100" t="s">
        <v>410</v>
      </c>
      <c r="Q4" s="100" t="s">
        <v>411</v>
      </c>
    </row>
    <row r="5" spans="2:17" ht="17.25" customHeight="1" x14ac:dyDescent="0.35">
      <c r="B5" s="828" t="s">
        <v>17</v>
      </c>
      <c r="C5" s="723"/>
      <c r="D5" s="723"/>
      <c r="E5" s="723"/>
      <c r="F5" s="723"/>
      <c r="G5" s="723"/>
      <c r="H5" s="723"/>
      <c r="I5" s="723"/>
      <c r="J5" s="723"/>
      <c r="K5" s="723"/>
      <c r="L5" s="723"/>
      <c r="M5" s="723"/>
      <c r="N5" s="723"/>
      <c r="O5" s="723"/>
      <c r="P5" s="723"/>
      <c r="Q5" s="724"/>
    </row>
    <row r="6" spans="2:17" ht="17.25" customHeight="1" x14ac:dyDescent="0.25">
      <c r="B6" s="67" t="s">
        <v>294</v>
      </c>
      <c r="C6" s="60">
        <v>5110235.7070000004</v>
      </c>
      <c r="D6" s="60">
        <v>3545208.7384000001</v>
      </c>
      <c r="E6" s="60">
        <v>3536878.6540793409</v>
      </c>
      <c r="F6" s="60">
        <v>0</v>
      </c>
      <c r="G6" s="60">
        <v>1282942.0530000001</v>
      </c>
      <c r="H6" s="60">
        <v>1282942.0530000001</v>
      </c>
      <c r="I6" s="60">
        <v>0</v>
      </c>
      <c r="J6" s="60">
        <v>0</v>
      </c>
      <c r="K6" s="60">
        <v>0</v>
      </c>
      <c r="L6" s="60">
        <v>639603.61560676352</v>
      </c>
      <c r="M6" s="60">
        <v>402763.71523779992</v>
      </c>
      <c r="N6" s="60">
        <v>913974.13699999999</v>
      </c>
      <c r="O6" s="60">
        <v>88854.054999999993</v>
      </c>
      <c r="P6" s="60">
        <v>0</v>
      </c>
      <c r="Q6" s="60">
        <v>7146925.0592347775</v>
      </c>
    </row>
    <row r="7" spans="2:17" ht="17.25" customHeight="1" x14ac:dyDescent="0.25">
      <c r="B7" s="67" t="s">
        <v>295</v>
      </c>
      <c r="C7" s="60">
        <v>1121484.534</v>
      </c>
      <c r="D7" s="60">
        <v>749039.33200000005</v>
      </c>
      <c r="E7" s="60">
        <v>736877.86800000002</v>
      </c>
      <c r="F7" s="60">
        <v>0</v>
      </c>
      <c r="G7" s="60">
        <v>128631.9558</v>
      </c>
      <c r="H7" s="60">
        <v>128631.9558</v>
      </c>
      <c r="I7" s="60">
        <v>0</v>
      </c>
      <c r="J7" s="60">
        <v>0</v>
      </c>
      <c r="K7" s="60">
        <v>0</v>
      </c>
      <c r="L7" s="60">
        <v>142478.40198</v>
      </c>
      <c r="M7" s="60">
        <v>136119.5532814</v>
      </c>
      <c r="N7" s="60">
        <v>172106.14431167199</v>
      </c>
      <c r="O7" s="60">
        <v>6652.7976052148497</v>
      </c>
      <c r="P7" s="60">
        <v>0</v>
      </c>
      <c r="Q7" s="60">
        <v>1616585.8376450599</v>
      </c>
    </row>
    <row r="8" spans="2:17" ht="17.25" customHeight="1" x14ac:dyDescent="0.25">
      <c r="B8" s="67" t="s">
        <v>296</v>
      </c>
      <c r="C8" s="60">
        <v>35476044.487000003</v>
      </c>
      <c r="D8" s="60">
        <v>10977586.063999999</v>
      </c>
      <c r="E8" s="60">
        <v>10960288.686000001</v>
      </c>
      <c r="F8" s="60">
        <v>26750.264999999999</v>
      </c>
      <c r="G8" s="60">
        <v>6005009.5700000003</v>
      </c>
      <c r="H8" s="60">
        <v>6005009.5700000003</v>
      </c>
      <c r="I8" s="60">
        <v>0</v>
      </c>
      <c r="J8" s="60">
        <v>0</v>
      </c>
      <c r="K8" s="60">
        <v>0</v>
      </c>
      <c r="L8" s="60">
        <v>1250357.4550000001</v>
      </c>
      <c r="M8" s="60">
        <v>2100698.5090000001</v>
      </c>
      <c r="N8" s="60">
        <v>1547350.946</v>
      </c>
      <c r="O8" s="60">
        <v>113980.099</v>
      </c>
      <c r="P8" s="60">
        <v>888396.603</v>
      </c>
      <c r="Q8" s="60">
        <v>37651992.148000002</v>
      </c>
    </row>
    <row r="9" spans="2:17" ht="17.25" customHeight="1" x14ac:dyDescent="0.25">
      <c r="B9" s="67" t="s">
        <v>297</v>
      </c>
      <c r="C9" s="60">
        <v>709072.26699999999</v>
      </c>
      <c r="D9" s="60">
        <v>36464.716919999992</v>
      </c>
      <c r="E9" s="60">
        <v>36329.123919999991</v>
      </c>
      <c r="F9" s="60">
        <v>0</v>
      </c>
      <c r="G9" s="60">
        <v>141832.04902000001</v>
      </c>
      <c r="H9" s="60">
        <v>141832.04902000001</v>
      </c>
      <c r="I9" s="60">
        <v>0</v>
      </c>
      <c r="J9" s="60">
        <v>0</v>
      </c>
      <c r="K9" s="60">
        <v>0</v>
      </c>
      <c r="L9" s="60">
        <v>-2869.9474</v>
      </c>
      <c r="M9" s="60">
        <v>10352.68938</v>
      </c>
      <c r="N9" s="60">
        <v>345.18700000000001</v>
      </c>
      <c r="O9" s="60">
        <v>0</v>
      </c>
      <c r="P9" s="60">
        <v>-37730.290178234267</v>
      </c>
      <c r="Q9" s="60">
        <v>634162.07709823432</v>
      </c>
    </row>
    <row r="10" spans="2:17" ht="17.25" customHeight="1" x14ac:dyDescent="0.25">
      <c r="B10" s="67" t="s">
        <v>298</v>
      </c>
      <c r="C10" s="60">
        <v>8164.9369999999999</v>
      </c>
      <c r="D10" s="60">
        <v>6772.3003499999986</v>
      </c>
      <c r="E10" s="60">
        <v>6766.3602688679803</v>
      </c>
      <c r="F10" s="60">
        <v>0</v>
      </c>
      <c r="G10" s="60">
        <v>8183.223</v>
      </c>
      <c r="H10" s="60">
        <v>6380.8689999999997</v>
      </c>
      <c r="I10" s="60">
        <v>1802.354</v>
      </c>
      <c r="J10" s="60">
        <v>0</v>
      </c>
      <c r="K10" s="60">
        <v>0</v>
      </c>
      <c r="L10" s="60">
        <v>239.815426</v>
      </c>
      <c r="M10" s="60">
        <v>3636.5438077160402</v>
      </c>
      <c r="N10" s="60">
        <v>494.98424078276361</v>
      </c>
      <c r="O10" s="60">
        <v>0</v>
      </c>
      <c r="P10" s="60">
        <v>302.05900000000003</v>
      </c>
      <c r="Q10" s="60">
        <v>3064.6402759347052</v>
      </c>
    </row>
    <row r="11" spans="2:17" ht="17.25" customHeight="1" x14ac:dyDescent="0.25">
      <c r="B11" s="67" t="s">
        <v>299</v>
      </c>
      <c r="C11" s="60">
        <v>4534222.6550000003</v>
      </c>
      <c r="D11" s="60">
        <v>1105855.7698599999</v>
      </c>
      <c r="E11" s="60">
        <v>1092743.5782000001</v>
      </c>
      <c r="F11" s="60">
        <v>0</v>
      </c>
      <c r="G11" s="60">
        <v>587094.54726000002</v>
      </c>
      <c r="H11" s="60">
        <v>587094.54726000002</v>
      </c>
      <c r="I11" s="60">
        <v>0</v>
      </c>
      <c r="J11" s="60">
        <v>0</v>
      </c>
      <c r="K11" s="60">
        <v>0</v>
      </c>
      <c r="L11" s="60">
        <v>120637.36326</v>
      </c>
      <c r="M11" s="60">
        <v>319827.47596000001</v>
      </c>
      <c r="N11" s="60">
        <v>261394.66042999999</v>
      </c>
      <c r="O11" s="60">
        <v>0</v>
      </c>
      <c r="P11" s="60">
        <v>0</v>
      </c>
      <c r="Q11" s="60">
        <v>4860801.50715</v>
      </c>
    </row>
    <row r="12" spans="2:17" ht="17.25" customHeight="1" x14ac:dyDescent="0.25">
      <c r="B12" s="67" t="s">
        <v>26</v>
      </c>
      <c r="C12" s="60">
        <v>215190.41899999999</v>
      </c>
      <c r="D12" s="60">
        <v>94865.425000000003</v>
      </c>
      <c r="E12" s="60">
        <v>94865.425000000003</v>
      </c>
      <c r="F12" s="60">
        <v>0</v>
      </c>
      <c r="G12" s="60">
        <v>237284.81212709841</v>
      </c>
      <c r="H12" s="60">
        <v>237284.81212709841</v>
      </c>
      <c r="I12" s="60">
        <v>0</v>
      </c>
      <c r="J12" s="60">
        <v>0</v>
      </c>
      <c r="K12" s="60">
        <v>0</v>
      </c>
      <c r="L12" s="60">
        <v>0</v>
      </c>
      <c r="M12" s="60">
        <v>13107.94479</v>
      </c>
      <c r="N12" s="60">
        <v>14169.532999999999</v>
      </c>
      <c r="O12" s="60">
        <v>0</v>
      </c>
      <c r="P12" s="60">
        <v>0</v>
      </c>
      <c r="Q12" s="60">
        <v>73832.620082901572</v>
      </c>
    </row>
    <row r="13" spans="2:17" ht="17.25" customHeight="1" x14ac:dyDescent="0.25">
      <c r="B13" s="67" t="s">
        <v>300</v>
      </c>
      <c r="C13" s="60">
        <v>0</v>
      </c>
      <c r="D13" s="60">
        <v>0</v>
      </c>
      <c r="E13" s="60">
        <v>0</v>
      </c>
      <c r="F13" s="60">
        <v>0</v>
      </c>
      <c r="G13" s="60">
        <v>0</v>
      </c>
      <c r="H13" s="60">
        <v>0</v>
      </c>
      <c r="I13" s="60">
        <v>0</v>
      </c>
      <c r="J13" s="60">
        <v>0</v>
      </c>
      <c r="K13" s="60">
        <v>0</v>
      </c>
      <c r="L13" s="60">
        <v>0</v>
      </c>
      <c r="M13" s="60">
        <v>0</v>
      </c>
      <c r="N13" s="60">
        <v>0</v>
      </c>
      <c r="O13" s="60">
        <v>0</v>
      </c>
      <c r="P13" s="60">
        <v>0</v>
      </c>
      <c r="Q13" s="60">
        <v>0</v>
      </c>
    </row>
    <row r="14" spans="2:17" ht="17.25" customHeight="1" x14ac:dyDescent="0.25">
      <c r="B14" s="67" t="s">
        <v>301</v>
      </c>
      <c r="C14" s="60">
        <v>3215574.60506</v>
      </c>
      <c r="D14" s="60">
        <v>181444.56400000001</v>
      </c>
      <c r="E14" s="60">
        <v>181444.56400000001</v>
      </c>
      <c r="F14" s="60">
        <v>0</v>
      </c>
      <c r="G14" s="60">
        <v>393556.07199999999</v>
      </c>
      <c r="H14" s="60">
        <v>393556.07199999999</v>
      </c>
      <c r="I14" s="60">
        <v>0</v>
      </c>
      <c r="J14" s="60">
        <v>0</v>
      </c>
      <c r="K14" s="60">
        <v>0</v>
      </c>
      <c r="L14" s="60">
        <v>2851.174</v>
      </c>
      <c r="M14" s="60">
        <v>1012.099</v>
      </c>
      <c r="N14" s="60">
        <v>320638.90645000013</v>
      </c>
      <c r="O14" s="60">
        <v>0</v>
      </c>
      <c r="P14" s="60">
        <v>0</v>
      </c>
      <c r="Q14" s="60">
        <v>3320238.7305100001</v>
      </c>
    </row>
    <row r="15" spans="2:17" ht="17.25" customHeight="1" x14ac:dyDescent="0.25">
      <c r="B15" s="67" t="s">
        <v>302</v>
      </c>
      <c r="C15" s="60">
        <v>772498.375</v>
      </c>
      <c r="D15" s="60">
        <v>81297.36351000001</v>
      </c>
      <c r="E15" s="60">
        <v>81297.36351000001</v>
      </c>
      <c r="F15" s="60">
        <v>0</v>
      </c>
      <c r="G15" s="60">
        <v>108096.185</v>
      </c>
      <c r="H15" s="60">
        <v>36717.798999999999</v>
      </c>
      <c r="I15" s="60">
        <v>6907.1239999999998</v>
      </c>
      <c r="J15" s="60">
        <v>64471.262000000002</v>
      </c>
      <c r="K15" s="60">
        <v>0</v>
      </c>
      <c r="L15" s="60">
        <v>10569.598468800001</v>
      </c>
      <c r="M15" s="60">
        <v>29824.888793483799</v>
      </c>
      <c r="N15" s="60">
        <v>90880.558999999994</v>
      </c>
      <c r="O15" s="60">
        <v>0</v>
      </c>
      <c r="P15" s="60">
        <v>0</v>
      </c>
      <c r="Q15" s="60">
        <v>796185.62524771621</v>
      </c>
    </row>
    <row r="16" spans="2:17" ht="17.25" customHeight="1" x14ac:dyDescent="0.25">
      <c r="B16" s="67" t="s">
        <v>303</v>
      </c>
      <c r="C16" s="60">
        <v>16641189.69018759</v>
      </c>
      <c r="D16" s="60">
        <v>5683072.6345600002</v>
      </c>
      <c r="E16" s="60">
        <v>5627539.5938745281</v>
      </c>
      <c r="F16" s="60">
        <v>54080.486799999999</v>
      </c>
      <c r="G16" s="60">
        <v>2331991.8326900001</v>
      </c>
      <c r="H16" s="60">
        <v>37463.620999999999</v>
      </c>
      <c r="I16" s="60">
        <v>2294528.2116899998</v>
      </c>
      <c r="J16" s="60">
        <v>0</v>
      </c>
      <c r="K16" s="60">
        <v>0</v>
      </c>
      <c r="L16" s="60">
        <v>1172158.96047</v>
      </c>
      <c r="M16" s="60">
        <v>1156712.691381468</v>
      </c>
      <c r="N16" s="60">
        <v>1691580.001392259</v>
      </c>
      <c r="O16" s="60">
        <v>0</v>
      </c>
      <c r="P16" s="60">
        <v>229251.07777999999</v>
      </c>
      <c r="Q16" s="60">
        <v>19124275.209932908</v>
      </c>
    </row>
    <row r="17" spans="2:17" ht="17.25" customHeight="1" x14ac:dyDescent="0.25">
      <c r="B17" s="67" t="s">
        <v>304</v>
      </c>
      <c r="C17" s="60">
        <v>12100451.814999999</v>
      </c>
      <c r="D17" s="60">
        <v>4578810.4411400007</v>
      </c>
      <c r="E17" s="60">
        <v>4565688.6501400014</v>
      </c>
      <c r="F17" s="60">
        <v>0</v>
      </c>
      <c r="G17" s="60">
        <v>4046668.7280000001</v>
      </c>
      <c r="H17" s="60">
        <v>4046668.7280000001</v>
      </c>
      <c r="I17" s="60">
        <v>0</v>
      </c>
      <c r="J17" s="60">
        <v>0</v>
      </c>
      <c r="K17" s="60">
        <v>0</v>
      </c>
      <c r="L17" s="60">
        <v>873701.23699999996</v>
      </c>
      <c r="M17" s="60">
        <v>603951.84227411519</v>
      </c>
      <c r="N17" s="60">
        <v>765026.41422636295</v>
      </c>
      <c r="O17" s="60">
        <v>12391.32989400268</v>
      </c>
      <c r="P17" s="60">
        <v>300618</v>
      </c>
      <c r="Q17" s="60">
        <v>11593835.742198249</v>
      </c>
    </row>
    <row r="18" spans="2:17" ht="17.25" customHeight="1" x14ac:dyDescent="0.25">
      <c r="B18" s="67" t="s">
        <v>305</v>
      </c>
      <c r="C18" s="60">
        <v>17470669.006000001</v>
      </c>
      <c r="D18" s="60">
        <v>1811316.4380000001</v>
      </c>
      <c r="E18" s="60">
        <v>1807158.412</v>
      </c>
      <c r="F18" s="60">
        <v>0</v>
      </c>
      <c r="G18" s="60">
        <v>1973945.1710000001</v>
      </c>
      <c r="H18" s="60">
        <v>1973945.1710000001</v>
      </c>
      <c r="I18" s="60">
        <v>0</v>
      </c>
      <c r="J18" s="60">
        <v>0</v>
      </c>
      <c r="K18" s="60">
        <v>0</v>
      </c>
      <c r="L18" s="60">
        <v>137091.14600000001</v>
      </c>
      <c r="M18" s="60">
        <v>420247.06199999998</v>
      </c>
      <c r="N18" s="60">
        <v>2611894.074</v>
      </c>
      <c r="O18" s="60">
        <v>0</v>
      </c>
      <c r="P18" s="60">
        <v>553000</v>
      </c>
      <c r="Q18" s="60">
        <v>18805438.113000002</v>
      </c>
    </row>
    <row r="19" spans="2:17" ht="17.25" customHeight="1" x14ac:dyDescent="0.25">
      <c r="B19" s="67" t="s">
        <v>306</v>
      </c>
      <c r="C19" s="60">
        <v>109705.716</v>
      </c>
      <c r="D19" s="60">
        <v>54437.425000000003</v>
      </c>
      <c r="E19" s="60">
        <v>54264.232000000004</v>
      </c>
      <c r="F19" s="60">
        <v>0</v>
      </c>
      <c r="G19" s="60">
        <v>12011.700999999999</v>
      </c>
      <c r="H19" s="60">
        <v>12011.700999999999</v>
      </c>
      <c r="I19" s="60">
        <v>0</v>
      </c>
      <c r="J19" s="60">
        <v>0</v>
      </c>
      <c r="K19" s="60">
        <v>0</v>
      </c>
      <c r="L19" s="60">
        <v>11185.90171</v>
      </c>
      <c r="M19" s="60">
        <v>16112.2059684</v>
      </c>
      <c r="N19" s="60">
        <v>7296.7381160586656</v>
      </c>
      <c r="O19" s="60">
        <v>0</v>
      </c>
      <c r="P19" s="60">
        <v>0</v>
      </c>
      <c r="Q19" s="60">
        <v>131956.8774376587</v>
      </c>
    </row>
    <row r="20" spans="2:17" ht="17.25" customHeight="1" x14ac:dyDescent="0.25">
      <c r="B20" s="67" t="s">
        <v>307</v>
      </c>
      <c r="C20" s="60">
        <v>9301.7810000000009</v>
      </c>
      <c r="D20" s="60">
        <v>1930.011</v>
      </c>
      <c r="E20" s="60">
        <v>1930.011</v>
      </c>
      <c r="F20" s="60">
        <v>0</v>
      </c>
      <c r="G20" s="60">
        <v>1862.235310317842</v>
      </c>
      <c r="H20" s="60">
        <v>1862.235310317842</v>
      </c>
      <c r="I20" s="60">
        <v>0</v>
      </c>
      <c r="J20" s="60">
        <v>0</v>
      </c>
      <c r="K20" s="60">
        <v>0</v>
      </c>
      <c r="L20" s="60">
        <v>0</v>
      </c>
      <c r="M20" s="60">
        <v>355.96603419762181</v>
      </c>
      <c r="N20" s="60">
        <v>24.541261660472479</v>
      </c>
      <c r="O20" s="60">
        <v>0</v>
      </c>
      <c r="P20" s="60">
        <v>0</v>
      </c>
      <c r="Q20" s="60">
        <v>9038.1319171450086</v>
      </c>
    </row>
    <row r="21" spans="2:17" ht="17.25" customHeight="1" x14ac:dyDescent="0.25">
      <c r="B21" s="67" t="s">
        <v>308</v>
      </c>
      <c r="C21" s="60">
        <v>9340195.8330000006</v>
      </c>
      <c r="D21" s="60">
        <v>1432910.787</v>
      </c>
      <c r="E21" s="60">
        <v>1411755.38</v>
      </c>
      <c r="F21" s="60">
        <v>0</v>
      </c>
      <c r="G21" s="60">
        <v>1494793.5490000001</v>
      </c>
      <c r="H21" s="60">
        <v>1494793.5490000001</v>
      </c>
      <c r="I21" s="60">
        <v>0</v>
      </c>
      <c r="J21" s="60">
        <v>0</v>
      </c>
      <c r="K21" s="60">
        <v>0</v>
      </c>
      <c r="L21" s="60">
        <v>173090.46</v>
      </c>
      <c r="M21" s="60">
        <v>253098.75899999999</v>
      </c>
      <c r="N21" s="60">
        <v>193126.611</v>
      </c>
      <c r="O21" s="60">
        <v>61206.182999999997</v>
      </c>
      <c r="P21" s="60">
        <v>0</v>
      </c>
      <c r="Q21" s="60">
        <v>8962888.8729999997</v>
      </c>
    </row>
    <row r="22" spans="2:17" ht="17.25" customHeight="1" x14ac:dyDescent="0.25">
      <c r="B22" s="67" t="s">
        <v>40</v>
      </c>
      <c r="C22" s="60">
        <v>4546508.63</v>
      </c>
      <c r="D22" s="60">
        <v>2080270</v>
      </c>
      <c r="E22" s="60">
        <v>2080270</v>
      </c>
      <c r="F22" s="60">
        <v>0</v>
      </c>
      <c r="G22" s="60">
        <v>1234523.5442900001</v>
      </c>
      <c r="H22" s="60">
        <v>1234523.5442900001</v>
      </c>
      <c r="I22" s="60">
        <v>0</v>
      </c>
      <c r="J22" s="60">
        <v>0</v>
      </c>
      <c r="K22" s="60">
        <v>0</v>
      </c>
      <c r="L22" s="60">
        <v>290668</v>
      </c>
      <c r="M22" s="60">
        <v>841930.09699999995</v>
      </c>
      <c r="N22" s="60">
        <v>456850.12099999998</v>
      </c>
      <c r="O22" s="60">
        <v>0</v>
      </c>
      <c r="P22" s="60">
        <v>0</v>
      </c>
      <c r="Q22" s="60">
        <v>4716507.1097100005</v>
      </c>
    </row>
    <row r="23" spans="2:17" ht="17.25" customHeight="1" x14ac:dyDescent="0.25">
      <c r="B23" s="67" t="s">
        <v>309</v>
      </c>
      <c r="C23" s="60">
        <v>5514238.5829999996</v>
      </c>
      <c r="D23" s="60">
        <v>952263.24699999997</v>
      </c>
      <c r="E23" s="60">
        <v>875917.70299999998</v>
      </c>
      <c r="F23" s="60">
        <v>280793.97435700003</v>
      </c>
      <c r="G23" s="60">
        <v>1081874.1145200001</v>
      </c>
      <c r="H23" s="60">
        <v>1081874.1145200001</v>
      </c>
      <c r="I23" s="60">
        <v>0</v>
      </c>
      <c r="J23" s="60">
        <v>0</v>
      </c>
      <c r="K23" s="60">
        <v>0</v>
      </c>
      <c r="L23" s="60">
        <v>5619.6502899999987</v>
      </c>
      <c r="M23" s="60">
        <v>364314.47060706117</v>
      </c>
      <c r="N23" s="60">
        <v>346023.12270443182</v>
      </c>
      <c r="O23" s="60">
        <v>18864.542010509489</v>
      </c>
      <c r="P23" s="60">
        <v>0</v>
      </c>
      <c r="Q23" s="60">
        <v>5546300.6056338605</v>
      </c>
    </row>
    <row r="24" spans="2:17" ht="17.25" customHeight="1" x14ac:dyDescent="0.25">
      <c r="B24" s="67" t="s">
        <v>310</v>
      </c>
      <c r="C24" s="60">
        <v>1798585.16673485</v>
      </c>
      <c r="D24" s="60">
        <v>1009863.682</v>
      </c>
      <c r="E24" s="60">
        <v>997706.56499999994</v>
      </c>
      <c r="F24" s="60">
        <v>0</v>
      </c>
      <c r="G24" s="60">
        <v>870412.3957100003</v>
      </c>
      <c r="H24" s="60">
        <v>582101.21941000014</v>
      </c>
      <c r="I24" s="60">
        <v>288311.17630000011</v>
      </c>
      <c r="J24" s="60">
        <v>0</v>
      </c>
      <c r="K24" s="60">
        <v>0</v>
      </c>
      <c r="L24" s="60">
        <v>120220.595</v>
      </c>
      <c r="M24" s="60">
        <v>624374.20258546784</v>
      </c>
      <c r="N24" s="60">
        <v>132635.57999999999</v>
      </c>
      <c r="O24" s="60">
        <v>0</v>
      </c>
      <c r="P24" s="60">
        <v>0</v>
      </c>
      <c r="Q24" s="60">
        <v>1313920.1184393819</v>
      </c>
    </row>
    <row r="25" spans="2:17" ht="17.25" customHeight="1" x14ac:dyDescent="0.25">
      <c r="B25" s="67" t="s">
        <v>311</v>
      </c>
      <c r="C25" s="60">
        <v>1671478.929</v>
      </c>
      <c r="D25" s="60">
        <v>1170289.0490000001</v>
      </c>
      <c r="E25" s="60">
        <v>1166818.7379999999</v>
      </c>
      <c r="F25" s="60">
        <v>0</v>
      </c>
      <c r="G25" s="60">
        <v>755788.33900000004</v>
      </c>
      <c r="H25" s="60">
        <v>755788.33900000004</v>
      </c>
      <c r="I25" s="60">
        <v>0</v>
      </c>
      <c r="J25" s="60">
        <v>0</v>
      </c>
      <c r="K25" s="60">
        <v>0</v>
      </c>
      <c r="L25" s="60">
        <v>243006.48308000001</v>
      </c>
      <c r="M25" s="60">
        <v>294854.41799999989</v>
      </c>
      <c r="N25" s="60">
        <v>10376.6976</v>
      </c>
      <c r="O25" s="60">
        <v>0</v>
      </c>
      <c r="P25" s="60">
        <v>0</v>
      </c>
      <c r="Q25" s="60">
        <v>1555025.1245200001</v>
      </c>
    </row>
    <row r="26" spans="2:17" ht="17.25" customHeight="1" x14ac:dyDescent="0.25">
      <c r="B26" s="67" t="s">
        <v>312</v>
      </c>
      <c r="C26" s="60">
        <v>448979.07900000003</v>
      </c>
      <c r="D26" s="60">
        <v>542880.62153999996</v>
      </c>
      <c r="E26" s="60">
        <v>512007.08226</v>
      </c>
      <c r="F26" s="60">
        <v>58114.443450000013</v>
      </c>
      <c r="G26" s="60">
        <v>255154.7429999999</v>
      </c>
      <c r="H26" s="60">
        <v>255154.7429999999</v>
      </c>
      <c r="I26" s="60">
        <v>0</v>
      </c>
      <c r="J26" s="60">
        <v>0</v>
      </c>
      <c r="K26" s="60">
        <v>0</v>
      </c>
      <c r="L26" s="60">
        <v>113840.53833</v>
      </c>
      <c r="M26" s="60">
        <v>130168.4164054</v>
      </c>
      <c r="N26" s="60">
        <v>18815.445790266669</v>
      </c>
      <c r="O26" s="60">
        <v>0</v>
      </c>
      <c r="P26" s="60">
        <v>0</v>
      </c>
      <c r="Q26" s="60">
        <v>538752.35276486678</v>
      </c>
    </row>
    <row r="27" spans="2:17" ht="17.25" customHeight="1" x14ac:dyDescent="0.25">
      <c r="B27" s="67" t="s">
        <v>313</v>
      </c>
      <c r="C27" s="60">
        <v>6650862.0695291702</v>
      </c>
      <c r="D27" s="60">
        <v>2702792.8552399999</v>
      </c>
      <c r="E27" s="60">
        <v>2622888.690140001</v>
      </c>
      <c r="F27" s="60">
        <v>0</v>
      </c>
      <c r="G27" s="60">
        <v>1205117.63359</v>
      </c>
      <c r="H27" s="60">
        <v>1205117.63359</v>
      </c>
      <c r="I27" s="60">
        <v>0</v>
      </c>
      <c r="J27" s="60">
        <v>0</v>
      </c>
      <c r="K27" s="60">
        <v>0</v>
      </c>
      <c r="L27" s="60">
        <v>245836.48699999999</v>
      </c>
      <c r="M27" s="60">
        <v>656548.36986414436</v>
      </c>
      <c r="N27" s="60">
        <v>329523.08160999988</v>
      </c>
      <c r="O27" s="60">
        <v>0</v>
      </c>
      <c r="P27" s="60">
        <v>575768.571</v>
      </c>
      <c r="Q27" s="60">
        <v>6920002.7798250252</v>
      </c>
    </row>
    <row r="28" spans="2:17" ht="17.25" customHeight="1" x14ac:dyDescent="0.25">
      <c r="B28" s="67" t="s">
        <v>314</v>
      </c>
      <c r="C28" s="60">
        <v>0</v>
      </c>
      <c r="D28" s="60">
        <v>0</v>
      </c>
      <c r="E28" s="60">
        <v>0</v>
      </c>
      <c r="F28" s="60">
        <v>0</v>
      </c>
      <c r="G28" s="60">
        <v>0</v>
      </c>
      <c r="H28" s="60">
        <v>0</v>
      </c>
      <c r="I28" s="60">
        <v>0</v>
      </c>
      <c r="J28" s="60">
        <v>0</v>
      </c>
      <c r="K28" s="60">
        <v>0</v>
      </c>
      <c r="L28" s="60">
        <v>0</v>
      </c>
      <c r="M28" s="60">
        <v>0</v>
      </c>
      <c r="N28" s="60">
        <v>0</v>
      </c>
      <c r="O28" s="60">
        <v>0</v>
      </c>
      <c r="P28" s="60">
        <v>0</v>
      </c>
      <c r="Q28" s="60">
        <v>0</v>
      </c>
    </row>
    <row r="29" spans="2:17" ht="17.25" customHeight="1" x14ac:dyDescent="0.25">
      <c r="B29" s="67" t="s">
        <v>315</v>
      </c>
      <c r="C29" s="60">
        <v>38440.805</v>
      </c>
      <c r="D29" s="60">
        <v>18879.154999999999</v>
      </c>
      <c r="E29" s="60">
        <v>18879.154999999999</v>
      </c>
      <c r="F29" s="60">
        <v>0</v>
      </c>
      <c r="G29" s="60">
        <v>9543.7810000000009</v>
      </c>
      <c r="H29" s="60">
        <v>9543.7810000000009</v>
      </c>
      <c r="I29" s="60">
        <v>0</v>
      </c>
      <c r="J29" s="60">
        <v>0</v>
      </c>
      <c r="K29" s="60">
        <v>0</v>
      </c>
      <c r="L29" s="60">
        <v>2652.6840000000002</v>
      </c>
      <c r="M29" s="60">
        <v>1715.38</v>
      </c>
      <c r="N29" s="60">
        <v>1836.7929999999999</v>
      </c>
      <c r="O29" s="60">
        <v>0</v>
      </c>
      <c r="P29" s="60">
        <v>0</v>
      </c>
      <c r="Q29" s="60">
        <v>45244.908000000003</v>
      </c>
    </row>
    <row r="30" spans="2:17" ht="17.25" customHeight="1" x14ac:dyDescent="0.25">
      <c r="B30" s="67" t="s">
        <v>316</v>
      </c>
      <c r="C30" s="60">
        <v>78408</v>
      </c>
      <c r="D30" s="60">
        <v>18131</v>
      </c>
      <c r="E30" s="60">
        <v>18054</v>
      </c>
      <c r="F30" s="60">
        <v>0</v>
      </c>
      <c r="G30" s="60">
        <v>8814</v>
      </c>
      <c r="H30" s="60">
        <v>8814</v>
      </c>
      <c r="I30" s="60">
        <v>0</v>
      </c>
      <c r="J30" s="60">
        <v>0</v>
      </c>
      <c r="K30" s="60">
        <v>0</v>
      </c>
      <c r="L30" s="60">
        <v>766</v>
      </c>
      <c r="M30" s="60">
        <v>3550</v>
      </c>
      <c r="N30" s="60">
        <v>9740</v>
      </c>
      <c r="O30" s="60">
        <v>0</v>
      </c>
      <c r="P30" s="60">
        <v>0</v>
      </c>
      <c r="Q30" s="60">
        <v>93073</v>
      </c>
    </row>
    <row r="31" spans="2:17" ht="17.25" customHeight="1" x14ac:dyDescent="0.3">
      <c r="B31" s="176" t="s">
        <v>55</v>
      </c>
      <c r="C31" s="177">
        <f t="shared" ref="C31:Q31" si="0">SUM(C6:C30)</f>
        <v>127581503.08951162</v>
      </c>
      <c r="D31" s="177">
        <f t="shared" si="0"/>
        <v>38836381.620520011</v>
      </c>
      <c r="E31" s="177">
        <f t="shared" si="0"/>
        <v>38488369.835392736</v>
      </c>
      <c r="F31" s="177">
        <f t="shared" si="0"/>
        <v>419739.16960700008</v>
      </c>
      <c r="G31" s="177">
        <f t="shared" si="0"/>
        <v>24175132.235317416</v>
      </c>
      <c r="H31" s="177">
        <f t="shared" si="0"/>
        <v>21519112.107327417</v>
      </c>
      <c r="I31" s="177">
        <f t="shared" si="0"/>
        <v>2591548.8659899998</v>
      </c>
      <c r="J31" s="177">
        <f t="shared" si="0"/>
        <v>64471.262000000002</v>
      </c>
      <c r="K31" s="177">
        <f t="shared" si="0"/>
        <v>0</v>
      </c>
      <c r="L31" s="177">
        <f t="shared" si="0"/>
        <v>5553705.6192215625</v>
      </c>
      <c r="M31" s="177">
        <f t="shared" si="0"/>
        <v>8385277.3003706532</v>
      </c>
      <c r="N31" s="177">
        <f t="shared" si="0"/>
        <v>9896104.2791334912</v>
      </c>
      <c r="O31" s="177">
        <f t="shared" si="0"/>
        <v>301949.00650972698</v>
      </c>
      <c r="P31" s="177">
        <f t="shared" si="0"/>
        <v>2509606.0206017657</v>
      </c>
      <c r="Q31" s="177">
        <f t="shared" si="0"/>
        <v>135460047.19162369</v>
      </c>
    </row>
    <row r="32" spans="2:17" ht="17.25" customHeight="1" x14ac:dyDescent="0.35">
      <c r="B32" s="828" t="s">
        <v>56</v>
      </c>
      <c r="C32" s="723"/>
      <c r="D32" s="723"/>
      <c r="E32" s="723"/>
      <c r="F32" s="723"/>
      <c r="G32" s="723"/>
      <c r="H32" s="723"/>
      <c r="I32" s="723"/>
      <c r="J32" s="723"/>
      <c r="K32" s="723"/>
      <c r="L32" s="723"/>
      <c r="M32" s="723"/>
      <c r="N32" s="723"/>
      <c r="O32" s="723"/>
      <c r="P32" s="723"/>
      <c r="Q32" s="724"/>
    </row>
    <row r="33" spans="2:17" ht="17.25" customHeight="1" x14ac:dyDescent="0.3">
      <c r="B33" s="67" t="s">
        <v>57</v>
      </c>
      <c r="C33" s="616">
        <v>0</v>
      </c>
      <c r="D33" s="616">
        <v>1131.96</v>
      </c>
      <c r="E33" s="616">
        <v>1131.96</v>
      </c>
      <c r="F33" s="616">
        <v>0</v>
      </c>
      <c r="G33" s="616">
        <v>0</v>
      </c>
      <c r="H33" s="616">
        <v>0</v>
      </c>
      <c r="I33" s="616">
        <v>0</v>
      </c>
      <c r="J33" s="616">
        <v>0</v>
      </c>
      <c r="K33" s="616">
        <v>0</v>
      </c>
      <c r="L33" s="616">
        <v>672.90465000000006</v>
      </c>
      <c r="M33" s="616">
        <v>397.214</v>
      </c>
      <c r="N33" s="616">
        <v>3759.8310000000001</v>
      </c>
      <c r="O33" s="616">
        <v>291.08999999999997</v>
      </c>
      <c r="P33" s="616">
        <v>0</v>
      </c>
      <c r="Q33" s="617">
        <v>3530.5823500000001</v>
      </c>
    </row>
    <row r="34" spans="2:17" ht="17.25" customHeight="1" x14ac:dyDescent="0.3">
      <c r="B34" s="67" t="s">
        <v>58</v>
      </c>
      <c r="C34" s="616">
        <v>94480.107000000004</v>
      </c>
      <c r="D34" s="616">
        <v>98811.055664248604</v>
      </c>
      <c r="E34" s="616">
        <v>98811.055664248604</v>
      </c>
      <c r="F34" s="616">
        <v>0</v>
      </c>
      <c r="G34" s="616">
        <v>10487.94117195852</v>
      </c>
      <c r="H34" s="616">
        <v>10487.94117195852</v>
      </c>
      <c r="I34" s="616">
        <v>0</v>
      </c>
      <c r="J34" s="616">
        <v>0</v>
      </c>
      <c r="K34" s="616">
        <v>0</v>
      </c>
      <c r="L34" s="616">
        <v>18229.413</v>
      </c>
      <c r="M34" s="616">
        <v>6840.2736483007538</v>
      </c>
      <c r="N34" s="616">
        <v>0</v>
      </c>
      <c r="O34" s="616">
        <v>0</v>
      </c>
      <c r="P34" s="616">
        <v>0</v>
      </c>
      <c r="Q34" s="617">
        <v>157733.5348439893</v>
      </c>
    </row>
    <row r="35" spans="2:17" ht="17.25" customHeight="1" x14ac:dyDescent="0.3">
      <c r="B35" s="67" t="s">
        <v>59</v>
      </c>
      <c r="C35" s="616">
        <v>202246.75200000001</v>
      </c>
      <c r="D35" s="616">
        <v>63693.347999999998</v>
      </c>
      <c r="E35" s="616">
        <v>72064.182000000001</v>
      </c>
      <c r="F35" s="616">
        <v>0</v>
      </c>
      <c r="G35" s="616">
        <v>11239.362999999999</v>
      </c>
      <c r="H35" s="616">
        <v>11239.362999999999</v>
      </c>
      <c r="I35" s="616">
        <v>0</v>
      </c>
      <c r="J35" s="616">
        <v>0</v>
      </c>
      <c r="K35" s="616">
        <v>0</v>
      </c>
      <c r="L35" s="616">
        <v>26270.52</v>
      </c>
      <c r="M35" s="616">
        <v>0</v>
      </c>
      <c r="N35" s="616">
        <v>116196.7</v>
      </c>
      <c r="O35" s="616">
        <v>0</v>
      </c>
      <c r="P35" s="616">
        <v>0</v>
      </c>
      <c r="Q35" s="617">
        <v>352997.75099999999</v>
      </c>
    </row>
    <row r="36" spans="2:17" ht="17.25" customHeight="1" x14ac:dyDescent="0.3">
      <c r="B36" s="176" t="s">
        <v>55</v>
      </c>
      <c r="C36" s="177">
        <f t="shared" ref="C36:Q36" si="1">SUM(C33:C35)</f>
        <v>296726.859</v>
      </c>
      <c r="D36" s="177">
        <f t="shared" si="1"/>
        <v>163636.36366424861</v>
      </c>
      <c r="E36" s="177">
        <f t="shared" si="1"/>
        <v>172007.19766424861</v>
      </c>
      <c r="F36" s="177">
        <f t="shared" si="1"/>
        <v>0</v>
      </c>
      <c r="G36" s="177">
        <f t="shared" si="1"/>
        <v>21727.30417195852</v>
      </c>
      <c r="H36" s="177">
        <f t="shared" si="1"/>
        <v>21727.30417195852</v>
      </c>
      <c r="I36" s="177">
        <f t="shared" si="1"/>
        <v>0</v>
      </c>
      <c r="J36" s="177">
        <f t="shared" si="1"/>
        <v>0</v>
      </c>
      <c r="K36" s="177">
        <f t="shared" si="1"/>
        <v>0</v>
      </c>
      <c r="L36" s="177">
        <f t="shared" si="1"/>
        <v>45172.837650000001</v>
      </c>
      <c r="M36" s="177">
        <f t="shared" si="1"/>
        <v>7237.4876483007538</v>
      </c>
      <c r="N36" s="177">
        <f t="shared" si="1"/>
        <v>119956.531</v>
      </c>
      <c r="O36" s="177">
        <f t="shared" si="1"/>
        <v>291.08999999999997</v>
      </c>
      <c r="P36" s="177">
        <f t="shared" si="1"/>
        <v>0</v>
      </c>
      <c r="Q36" s="177">
        <f t="shared" si="1"/>
        <v>514261.86819398927</v>
      </c>
    </row>
    <row r="37" spans="2:17" ht="17.25" customHeight="1" x14ac:dyDescent="0.35">
      <c r="B37" s="829" t="s">
        <v>61</v>
      </c>
      <c r="C37" s="728"/>
      <c r="D37" s="728"/>
      <c r="E37" s="728"/>
      <c r="F37" s="728"/>
      <c r="G37" s="728"/>
      <c r="H37" s="728"/>
      <c r="I37" s="728"/>
      <c r="J37" s="728"/>
      <c r="K37" s="728"/>
      <c r="L37" s="728"/>
      <c r="M37" s="728"/>
      <c r="N37" s="728"/>
      <c r="O37" s="728"/>
      <c r="P37" s="728"/>
      <c r="Q37" s="728"/>
    </row>
  </sheetData>
  <sheetProtection algorithmName="SHA-512" hashValue="msx3mAItFoxNkv7SnZIWcJSDyEOG0dJ2ZaVTih7B+e3qpdZfYp5DOuckj4IpkvSXYZSr7zUymXyI2uIjwtcQhg==" saltValue="S6CuFW+FOEWWGommwbyi6A==" spinCount="100000" sheet="1" objects="1" scenarios="1"/>
  <mergeCells count="4">
    <mergeCell ref="B32:Q32"/>
    <mergeCell ref="B37:Q37"/>
    <mergeCell ref="B3:Q3"/>
    <mergeCell ref="B5:Q5"/>
  </mergeCells>
  <pageMargins left="0.7" right="0.7" top="0.75" bottom="0.75" header="0.3" footer="0.3"/>
  <pageSetup scale="50" orientation="landscape"/>
  <headerFooter>
    <oddFooter>&amp;C_x000D_&amp;1#&amp;"Calibri"&amp;11&amp;K000000 Britam Public</oddFooter>
  </headerFooter>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57">
    <tabColor rgb="FFCC9900"/>
    <pageSetUpPr fitToPage="1"/>
  </sheetPr>
  <dimension ref="B3:Q37"/>
  <sheetViews>
    <sheetView showGridLines="0" zoomScale="70" zoomScaleNormal="70" workbookViewId="0">
      <selection activeCell="L14" sqref="L14"/>
    </sheetView>
  </sheetViews>
  <sheetFormatPr defaultColWidth="9.1796875" defaultRowHeight="17.25" customHeight="1" x14ac:dyDescent="0.3"/>
  <cols>
    <col min="1" max="1" width="13" style="51" customWidth="1"/>
    <col min="2" max="2" width="35.7265625" style="51" bestFit="1" customWidth="1"/>
    <col min="3" max="5" width="15" style="51" bestFit="1" customWidth="1"/>
    <col min="6" max="6" width="7.453125" style="51" customWidth="1"/>
    <col min="7" max="7" width="15" style="51" bestFit="1" customWidth="1"/>
    <col min="8" max="8" width="14" style="51" bestFit="1" customWidth="1"/>
    <col min="9" max="9" width="11.81640625" style="51" bestFit="1" customWidth="1"/>
    <col min="10" max="10" width="8.90625" style="51" bestFit="1" customWidth="1"/>
    <col min="11" max="11" width="14" style="51" bestFit="1" customWidth="1"/>
    <col min="12" max="12" width="12.453125" style="51" bestFit="1" customWidth="1"/>
    <col min="13" max="13" width="12.81640625" style="51" bestFit="1" customWidth="1"/>
    <col min="14" max="14" width="14" style="51" bestFit="1" customWidth="1"/>
    <col min="15" max="15" width="11.26953125" style="51" bestFit="1" customWidth="1"/>
    <col min="16" max="16" width="14" style="51" bestFit="1" customWidth="1"/>
    <col min="17" max="17" width="15" style="52" bestFit="1" customWidth="1"/>
    <col min="18" max="18" width="12.54296875" style="51" bestFit="1" customWidth="1"/>
    <col min="19" max="19" width="14" style="51" bestFit="1" customWidth="1"/>
    <col min="20" max="41" width="9.1796875" style="51" customWidth="1"/>
    <col min="42" max="16384" width="9.1796875" style="51"/>
  </cols>
  <sheetData>
    <row r="3" spans="2:17" ht="17.25" customHeight="1" x14ac:dyDescent="0.35">
      <c r="B3" s="814" t="s">
        <v>1634</v>
      </c>
      <c r="C3" s="723"/>
      <c r="D3" s="723"/>
      <c r="E3" s="723"/>
      <c r="F3" s="723"/>
      <c r="G3" s="723"/>
      <c r="H3" s="723"/>
      <c r="I3" s="723"/>
      <c r="J3" s="723"/>
      <c r="K3" s="723"/>
      <c r="L3" s="723"/>
      <c r="M3" s="723"/>
      <c r="N3" s="723"/>
      <c r="O3" s="723"/>
      <c r="P3" s="723"/>
      <c r="Q3" s="724"/>
    </row>
    <row r="4" spans="2:17" s="99" customFormat="1" ht="39" customHeight="1" x14ac:dyDescent="0.3">
      <c r="B4" s="108" t="s">
        <v>1</v>
      </c>
      <c r="C4" s="100" t="s">
        <v>398</v>
      </c>
      <c r="D4" s="100" t="s">
        <v>399</v>
      </c>
      <c r="E4" s="100" t="s">
        <v>400</v>
      </c>
      <c r="F4" s="100" t="s">
        <v>401</v>
      </c>
      <c r="G4" s="100" t="s">
        <v>402</v>
      </c>
      <c r="H4" s="100" t="s">
        <v>403</v>
      </c>
      <c r="I4" s="100" t="s">
        <v>404</v>
      </c>
      <c r="J4" s="100" t="s">
        <v>405</v>
      </c>
      <c r="K4" s="100" t="s">
        <v>406</v>
      </c>
      <c r="L4" s="100" t="s">
        <v>407</v>
      </c>
      <c r="M4" s="100" t="s">
        <v>408</v>
      </c>
      <c r="N4" s="100" t="s">
        <v>3</v>
      </c>
      <c r="O4" s="100" t="s">
        <v>409</v>
      </c>
      <c r="P4" s="100" t="s">
        <v>410</v>
      </c>
      <c r="Q4" s="100" t="s">
        <v>411</v>
      </c>
    </row>
    <row r="5" spans="2:17" ht="17.25" customHeight="1" x14ac:dyDescent="0.35">
      <c r="B5" s="828" t="s">
        <v>17</v>
      </c>
      <c r="C5" s="723"/>
      <c r="D5" s="723"/>
      <c r="E5" s="723"/>
      <c r="F5" s="723"/>
      <c r="G5" s="723"/>
      <c r="H5" s="723"/>
      <c r="I5" s="723"/>
      <c r="J5" s="723"/>
      <c r="K5" s="723"/>
      <c r="L5" s="723"/>
      <c r="M5" s="723"/>
      <c r="N5" s="723"/>
      <c r="O5" s="723"/>
      <c r="P5" s="723"/>
      <c r="Q5" s="724"/>
    </row>
    <row r="6" spans="2:17" ht="17.25" customHeight="1" x14ac:dyDescent="0.25">
      <c r="B6" s="67" t="s">
        <v>294</v>
      </c>
      <c r="C6" s="60">
        <v>0</v>
      </c>
      <c r="D6" s="60">
        <v>0</v>
      </c>
      <c r="E6" s="60">
        <v>0</v>
      </c>
      <c r="F6" s="60">
        <v>0</v>
      </c>
      <c r="G6" s="60">
        <v>0</v>
      </c>
      <c r="H6" s="60">
        <v>0</v>
      </c>
      <c r="I6" s="60">
        <v>0</v>
      </c>
      <c r="J6" s="60">
        <v>0</v>
      </c>
      <c r="K6" s="60">
        <v>0</v>
      </c>
      <c r="L6" s="60">
        <v>0</v>
      </c>
      <c r="M6" s="60">
        <v>0</v>
      </c>
      <c r="N6" s="60">
        <v>0</v>
      </c>
      <c r="O6" s="60">
        <v>0</v>
      </c>
      <c r="P6" s="60">
        <v>0</v>
      </c>
      <c r="Q6" s="60">
        <v>0</v>
      </c>
    </row>
    <row r="7" spans="2:17" ht="17.25" customHeight="1" x14ac:dyDescent="0.25">
      <c r="B7" s="67" t="s">
        <v>295</v>
      </c>
      <c r="C7" s="60">
        <v>848151.08299999998</v>
      </c>
      <c r="D7" s="60">
        <v>45426.040829999998</v>
      </c>
      <c r="E7" s="60">
        <v>45426.040829999998</v>
      </c>
      <c r="F7" s="60">
        <v>0</v>
      </c>
      <c r="G7" s="60">
        <v>121612.709</v>
      </c>
      <c r="H7" s="60">
        <v>121612.709</v>
      </c>
      <c r="I7" s="60">
        <v>0</v>
      </c>
      <c r="J7" s="60">
        <v>0</v>
      </c>
      <c r="K7" s="60">
        <v>0</v>
      </c>
      <c r="L7" s="60">
        <v>0</v>
      </c>
      <c r="M7" s="60">
        <v>4542.6037505563199</v>
      </c>
      <c r="N7" s="60">
        <v>106166.171299062</v>
      </c>
      <c r="O7" s="60">
        <v>4388.0413390616304</v>
      </c>
      <c r="P7" s="60">
        <v>0</v>
      </c>
      <c r="Q7" s="60">
        <v>869199.94103944395</v>
      </c>
    </row>
    <row r="8" spans="2:17" ht="17.25" customHeight="1" x14ac:dyDescent="0.25">
      <c r="B8" s="67" t="s">
        <v>296</v>
      </c>
      <c r="C8" s="60">
        <v>11150952.564999999</v>
      </c>
      <c r="D8" s="60">
        <v>4542769.3279999997</v>
      </c>
      <c r="E8" s="60">
        <v>4542769.3279999997</v>
      </c>
      <c r="F8" s="60">
        <v>0</v>
      </c>
      <c r="G8" s="60">
        <v>1882978.003</v>
      </c>
      <c r="H8" s="60">
        <v>1882978.003</v>
      </c>
      <c r="I8" s="60">
        <v>0</v>
      </c>
      <c r="J8" s="60">
        <v>0</v>
      </c>
      <c r="K8" s="60">
        <v>0</v>
      </c>
      <c r="L8" s="60">
        <v>90120.046000000002</v>
      </c>
      <c r="M8" s="60">
        <v>66930.92</v>
      </c>
      <c r="N8" s="60">
        <v>2032917.91</v>
      </c>
      <c r="O8" s="60">
        <v>27828.210999999999</v>
      </c>
      <c r="P8" s="60">
        <v>825326.37</v>
      </c>
      <c r="Q8" s="60">
        <v>14833456.253</v>
      </c>
    </row>
    <row r="9" spans="2:17" ht="17.25" customHeight="1" x14ac:dyDescent="0.25">
      <c r="B9" s="67" t="s">
        <v>297</v>
      </c>
      <c r="C9" s="60">
        <v>14460.277</v>
      </c>
      <c r="D9" s="60">
        <v>0</v>
      </c>
      <c r="E9" s="60">
        <v>0</v>
      </c>
      <c r="F9" s="60">
        <v>0</v>
      </c>
      <c r="G9" s="60">
        <v>1618.0450000000001</v>
      </c>
      <c r="H9" s="60">
        <v>1618.0450000000001</v>
      </c>
      <c r="I9" s="60">
        <v>0</v>
      </c>
      <c r="J9" s="60">
        <v>0</v>
      </c>
      <c r="K9" s="60">
        <v>0</v>
      </c>
      <c r="L9" s="60">
        <v>0</v>
      </c>
      <c r="M9" s="60">
        <v>0</v>
      </c>
      <c r="N9" s="60">
        <v>0</v>
      </c>
      <c r="O9" s="60">
        <v>0</v>
      </c>
      <c r="P9" s="60">
        <v>0</v>
      </c>
      <c r="Q9" s="60">
        <v>12842.232</v>
      </c>
    </row>
    <row r="10" spans="2:17" ht="17.25" customHeight="1" x14ac:dyDescent="0.25">
      <c r="B10" s="67" t="s">
        <v>298</v>
      </c>
      <c r="C10" s="60">
        <v>891670.04500000004</v>
      </c>
      <c r="D10" s="60">
        <v>476586.43649999989</v>
      </c>
      <c r="E10" s="60">
        <v>476586.43649999989</v>
      </c>
      <c r="F10" s="60">
        <v>0</v>
      </c>
      <c r="G10" s="60">
        <v>390396.61700000003</v>
      </c>
      <c r="H10" s="60">
        <v>318302.467</v>
      </c>
      <c r="I10" s="60">
        <v>72094.149999999994</v>
      </c>
      <c r="J10" s="60">
        <v>0</v>
      </c>
      <c r="K10" s="60">
        <v>0</v>
      </c>
      <c r="L10" s="60">
        <v>1940.5856235000001</v>
      </c>
      <c r="M10" s="60">
        <v>943.54454873743998</v>
      </c>
      <c r="N10" s="60">
        <v>54055.85128863305</v>
      </c>
      <c r="O10" s="60">
        <v>0</v>
      </c>
      <c r="P10" s="60">
        <v>12082.359</v>
      </c>
      <c r="Q10" s="60">
        <v>1016949.226616396</v>
      </c>
    </row>
    <row r="11" spans="2:17" ht="17.25" customHeight="1" x14ac:dyDescent="0.25">
      <c r="B11" s="67" t="s">
        <v>299</v>
      </c>
      <c r="C11" s="60">
        <v>1592720.861</v>
      </c>
      <c r="D11" s="60">
        <v>204220.17821000001</v>
      </c>
      <c r="E11" s="60">
        <v>204220.17821000001</v>
      </c>
      <c r="F11" s="60">
        <v>0</v>
      </c>
      <c r="G11" s="60">
        <v>437370.77756999998</v>
      </c>
      <c r="H11" s="60">
        <v>437370.77756999998</v>
      </c>
      <c r="I11" s="60">
        <v>0</v>
      </c>
      <c r="J11" s="60">
        <v>0</v>
      </c>
      <c r="K11" s="60">
        <v>0</v>
      </c>
      <c r="L11" s="60">
        <v>3936.3846699999999</v>
      </c>
      <c r="M11" s="60">
        <v>22297.70204</v>
      </c>
      <c r="N11" s="60">
        <v>201234.88589000001</v>
      </c>
      <c r="O11" s="60">
        <v>0</v>
      </c>
      <c r="P11" s="60">
        <v>0</v>
      </c>
      <c r="Q11" s="60">
        <v>1534571.06082</v>
      </c>
    </row>
    <row r="12" spans="2:17" ht="17.25" customHeight="1" x14ac:dyDescent="0.25">
      <c r="B12" s="67" t="s">
        <v>26</v>
      </c>
      <c r="C12" s="60">
        <v>0</v>
      </c>
      <c r="D12" s="60">
        <v>0</v>
      </c>
      <c r="E12" s="60">
        <v>0</v>
      </c>
      <c r="F12" s="60">
        <v>0</v>
      </c>
      <c r="G12" s="60">
        <v>0</v>
      </c>
      <c r="H12" s="60">
        <v>0</v>
      </c>
      <c r="I12" s="60">
        <v>0</v>
      </c>
      <c r="J12" s="60">
        <v>0</v>
      </c>
      <c r="K12" s="60">
        <v>0</v>
      </c>
      <c r="L12" s="60">
        <v>0</v>
      </c>
      <c r="M12" s="60">
        <v>0</v>
      </c>
      <c r="N12" s="60">
        <v>0</v>
      </c>
      <c r="O12" s="60">
        <v>0</v>
      </c>
      <c r="P12" s="60">
        <v>0</v>
      </c>
      <c r="Q12" s="60">
        <v>0</v>
      </c>
    </row>
    <row r="13" spans="2:17" ht="17.25" customHeight="1" x14ac:dyDescent="0.25">
      <c r="B13" s="67" t="s">
        <v>300</v>
      </c>
      <c r="C13" s="60">
        <v>0</v>
      </c>
      <c r="D13" s="60">
        <v>0</v>
      </c>
      <c r="E13" s="60">
        <v>0</v>
      </c>
      <c r="F13" s="60">
        <v>0</v>
      </c>
      <c r="G13" s="60">
        <v>0</v>
      </c>
      <c r="H13" s="60">
        <v>0</v>
      </c>
      <c r="I13" s="60">
        <v>0</v>
      </c>
      <c r="J13" s="60">
        <v>0</v>
      </c>
      <c r="K13" s="60">
        <v>0</v>
      </c>
      <c r="L13" s="60">
        <v>0</v>
      </c>
      <c r="M13" s="60">
        <v>0</v>
      </c>
      <c r="N13" s="60">
        <v>0</v>
      </c>
      <c r="O13" s="60">
        <v>0</v>
      </c>
      <c r="P13" s="60">
        <v>0</v>
      </c>
      <c r="Q13" s="60">
        <v>0</v>
      </c>
    </row>
    <row r="14" spans="2:17" ht="17.25" customHeight="1" x14ac:dyDescent="0.25">
      <c r="B14" s="67" t="s">
        <v>301</v>
      </c>
      <c r="C14" s="60">
        <v>0</v>
      </c>
      <c r="D14" s="60">
        <v>0</v>
      </c>
      <c r="E14" s="60">
        <v>0</v>
      </c>
      <c r="F14" s="60">
        <v>0</v>
      </c>
      <c r="G14" s="60">
        <v>0</v>
      </c>
      <c r="H14" s="60">
        <v>0</v>
      </c>
      <c r="I14" s="60">
        <v>0</v>
      </c>
      <c r="J14" s="60">
        <v>0</v>
      </c>
      <c r="K14" s="60">
        <v>0</v>
      </c>
      <c r="L14" s="60">
        <v>0</v>
      </c>
      <c r="M14" s="60">
        <v>0</v>
      </c>
      <c r="N14" s="60">
        <v>0</v>
      </c>
      <c r="O14" s="60">
        <v>0</v>
      </c>
      <c r="P14" s="60">
        <v>0</v>
      </c>
      <c r="Q14" s="60">
        <v>0</v>
      </c>
    </row>
    <row r="15" spans="2:17" ht="17.25" customHeight="1" x14ac:dyDescent="0.25">
      <c r="B15" s="67" t="s">
        <v>302</v>
      </c>
      <c r="C15" s="60">
        <v>0</v>
      </c>
      <c r="D15" s="60">
        <v>0</v>
      </c>
      <c r="E15" s="60">
        <v>0</v>
      </c>
      <c r="F15" s="60">
        <v>0</v>
      </c>
      <c r="G15" s="60">
        <v>0</v>
      </c>
      <c r="H15" s="60">
        <v>0</v>
      </c>
      <c r="I15" s="60">
        <v>0</v>
      </c>
      <c r="J15" s="60">
        <v>0</v>
      </c>
      <c r="K15" s="60">
        <v>0</v>
      </c>
      <c r="L15" s="60">
        <v>0</v>
      </c>
      <c r="M15" s="60">
        <v>0</v>
      </c>
      <c r="N15" s="60">
        <v>0</v>
      </c>
      <c r="O15" s="60">
        <v>0</v>
      </c>
      <c r="P15" s="60">
        <v>0</v>
      </c>
      <c r="Q15" s="60">
        <v>0</v>
      </c>
    </row>
    <row r="16" spans="2:17" ht="17.25" customHeight="1" x14ac:dyDescent="0.25">
      <c r="B16" s="67" t="s">
        <v>303</v>
      </c>
      <c r="C16" s="60">
        <v>16280426.58795674</v>
      </c>
      <c r="D16" s="60">
        <v>3850678.0585500002</v>
      </c>
      <c r="E16" s="60">
        <v>3850678.0585500002</v>
      </c>
      <c r="F16" s="60">
        <v>0</v>
      </c>
      <c r="G16" s="60">
        <v>2162714.8739999998</v>
      </c>
      <c r="H16" s="60">
        <v>47090.137000000002</v>
      </c>
      <c r="I16" s="60">
        <v>0</v>
      </c>
      <c r="J16" s="60">
        <v>0</v>
      </c>
      <c r="K16" s="60">
        <v>2115624.7370000002</v>
      </c>
      <c r="L16" s="60">
        <v>73434.344549999994</v>
      </c>
      <c r="M16" s="60">
        <v>39854.447555400002</v>
      </c>
      <c r="N16" s="60">
        <v>876158.05299999996</v>
      </c>
      <c r="O16" s="60">
        <v>0</v>
      </c>
      <c r="P16" s="60">
        <v>432000</v>
      </c>
      <c r="Q16" s="60">
        <v>18299259.03340134</v>
      </c>
    </row>
    <row r="17" spans="2:17" ht="17.25" customHeight="1" x14ac:dyDescent="0.25">
      <c r="B17" s="67" t="s">
        <v>304</v>
      </c>
      <c r="C17" s="60">
        <v>11843166.509</v>
      </c>
      <c r="D17" s="60">
        <v>597223.70499999996</v>
      </c>
      <c r="E17" s="60">
        <v>597223.70499999996</v>
      </c>
      <c r="F17" s="60">
        <v>0</v>
      </c>
      <c r="G17" s="60">
        <v>1512314.8459999999</v>
      </c>
      <c r="H17" s="60">
        <v>1512314.8459999999</v>
      </c>
      <c r="I17" s="60">
        <v>0</v>
      </c>
      <c r="J17" s="60">
        <v>0</v>
      </c>
      <c r="K17" s="60">
        <v>0</v>
      </c>
      <c r="L17" s="60">
        <v>10000.748</v>
      </c>
      <c r="M17" s="60">
        <v>32591.499466565121</v>
      </c>
      <c r="N17" s="60">
        <v>323331.10496994789</v>
      </c>
      <c r="O17" s="60">
        <v>11591.04982136746</v>
      </c>
      <c r="P17" s="60">
        <v>-74490</v>
      </c>
      <c r="Q17" s="60">
        <v>11271713.17568201</v>
      </c>
    </row>
    <row r="18" spans="2:17" ht="17.25" customHeight="1" x14ac:dyDescent="0.25">
      <c r="B18" s="67" t="s">
        <v>305</v>
      </c>
      <c r="C18" s="60">
        <v>3700375.8620000002</v>
      </c>
      <c r="D18" s="60">
        <v>1529006.34</v>
      </c>
      <c r="E18" s="60">
        <v>1529006.34</v>
      </c>
      <c r="F18" s="60">
        <v>0</v>
      </c>
      <c r="G18" s="60">
        <v>681488.98213999998</v>
      </c>
      <c r="H18" s="60">
        <v>681488.98213999998</v>
      </c>
      <c r="I18" s="60">
        <v>0</v>
      </c>
      <c r="J18" s="60">
        <v>0</v>
      </c>
      <c r="K18" s="60">
        <v>0</v>
      </c>
      <c r="L18" s="60">
        <v>12757.040999999999</v>
      </c>
      <c r="M18" s="60">
        <v>263.03100000000001</v>
      </c>
      <c r="N18" s="60">
        <v>672053.24100000004</v>
      </c>
      <c r="O18" s="60">
        <v>0</v>
      </c>
      <c r="P18" s="60">
        <v>0</v>
      </c>
      <c r="Q18" s="60">
        <v>5206926.3888599994</v>
      </c>
    </row>
    <row r="19" spans="2:17" ht="17.25" customHeight="1" x14ac:dyDescent="0.25">
      <c r="B19" s="67" t="s">
        <v>306</v>
      </c>
      <c r="C19" s="60">
        <v>878547.56299999997</v>
      </c>
      <c r="D19" s="60">
        <v>185730.454</v>
      </c>
      <c r="E19" s="60">
        <v>185730.454</v>
      </c>
      <c r="F19" s="60">
        <v>0</v>
      </c>
      <c r="G19" s="60">
        <v>149842.76500000001</v>
      </c>
      <c r="H19" s="60">
        <v>149842.76500000001</v>
      </c>
      <c r="I19" s="60">
        <v>0</v>
      </c>
      <c r="J19" s="60">
        <v>0</v>
      </c>
      <c r="K19" s="60">
        <v>0</v>
      </c>
      <c r="L19" s="60">
        <v>6513.8029999999999</v>
      </c>
      <c r="M19" s="60">
        <v>8367.3207104999983</v>
      </c>
      <c r="N19" s="60">
        <v>58433.8871261444</v>
      </c>
      <c r="O19" s="60">
        <v>0</v>
      </c>
      <c r="P19" s="60">
        <v>0</v>
      </c>
      <c r="Q19" s="60">
        <v>957988.01541564439</v>
      </c>
    </row>
    <row r="20" spans="2:17" ht="17.25" customHeight="1" x14ac:dyDescent="0.25">
      <c r="B20" s="67" t="s">
        <v>307</v>
      </c>
      <c r="C20" s="60">
        <v>0</v>
      </c>
      <c r="D20" s="60">
        <v>0</v>
      </c>
      <c r="E20" s="60">
        <v>0</v>
      </c>
      <c r="F20" s="60">
        <v>0</v>
      </c>
      <c r="G20" s="60">
        <v>0</v>
      </c>
      <c r="H20" s="60">
        <v>0</v>
      </c>
      <c r="I20" s="60">
        <v>0</v>
      </c>
      <c r="J20" s="60">
        <v>0</v>
      </c>
      <c r="K20" s="60">
        <v>0</v>
      </c>
      <c r="L20" s="60">
        <v>0</v>
      </c>
      <c r="M20" s="60">
        <v>0</v>
      </c>
      <c r="N20" s="60">
        <v>0</v>
      </c>
      <c r="O20" s="60">
        <v>0</v>
      </c>
      <c r="P20" s="60">
        <v>0</v>
      </c>
      <c r="Q20" s="60">
        <v>0</v>
      </c>
    </row>
    <row r="21" spans="2:17" ht="17.25" customHeight="1" x14ac:dyDescent="0.25">
      <c r="B21" s="67" t="s">
        <v>308</v>
      </c>
      <c r="C21" s="60">
        <v>733710.26699999999</v>
      </c>
      <c r="D21" s="60">
        <v>341754.93699999998</v>
      </c>
      <c r="E21" s="60">
        <v>341754.93699999998</v>
      </c>
      <c r="F21" s="60">
        <v>0</v>
      </c>
      <c r="G21" s="60">
        <v>125692.40399999999</v>
      </c>
      <c r="H21" s="60">
        <v>125692.40399999999</v>
      </c>
      <c r="I21" s="60">
        <v>0</v>
      </c>
      <c r="J21" s="60">
        <v>0</v>
      </c>
      <c r="K21" s="60">
        <v>0</v>
      </c>
      <c r="L21" s="60">
        <v>1010.2569999999999</v>
      </c>
      <c r="M21" s="60">
        <v>1634.1020000000001</v>
      </c>
      <c r="N21" s="60">
        <v>60181.417999999998</v>
      </c>
      <c r="O21" s="60">
        <v>3121.9479999999999</v>
      </c>
      <c r="P21" s="60">
        <v>0</v>
      </c>
      <c r="Q21" s="60">
        <v>1004187.911</v>
      </c>
    </row>
    <row r="22" spans="2:17" ht="17.25" customHeight="1" x14ac:dyDescent="0.25">
      <c r="B22" s="67" t="s">
        <v>40</v>
      </c>
      <c r="C22" s="60">
        <v>6795616.3090000004</v>
      </c>
      <c r="D22" s="60">
        <v>0</v>
      </c>
      <c r="E22" s="60">
        <v>0</v>
      </c>
      <c r="F22" s="60">
        <v>0</v>
      </c>
      <c r="G22" s="60">
        <v>1093121.1359999999</v>
      </c>
      <c r="H22" s="60">
        <v>1093121.1359999999</v>
      </c>
      <c r="I22" s="60">
        <v>0</v>
      </c>
      <c r="J22" s="60">
        <v>0</v>
      </c>
      <c r="K22" s="60">
        <v>0</v>
      </c>
      <c r="L22" s="60">
        <v>0</v>
      </c>
      <c r="M22" s="60">
        <v>17707.223000000002</v>
      </c>
      <c r="N22" s="60">
        <v>518102.32900000003</v>
      </c>
      <c r="O22" s="60">
        <v>0</v>
      </c>
      <c r="P22" s="60">
        <v>0</v>
      </c>
      <c r="Q22" s="60">
        <v>6202890.2790000001</v>
      </c>
    </row>
    <row r="23" spans="2:17" ht="17.25" customHeight="1" x14ac:dyDescent="0.25">
      <c r="B23" s="67" t="s">
        <v>309</v>
      </c>
      <c r="C23" s="60">
        <v>-4809.3220000000001</v>
      </c>
      <c r="D23" s="60">
        <v>0</v>
      </c>
      <c r="E23" s="60">
        <v>0</v>
      </c>
      <c r="F23" s="60">
        <v>0</v>
      </c>
      <c r="G23" s="60">
        <v>1092.914</v>
      </c>
      <c r="H23" s="60">
        <v>1092.914</v>
      </c>
      <c r="I23" s="60">
        <v>0</v>
      </c>
      <c r="J23" s="60">
        <v>0</v>
      </c>
      <c r="K23" s="60">
        <v>0</v>
      </c>
      <c r="L23" s="60">
        <v>0</v>
      </c>
      <c r="M23" s="60">
        <v>0</v>
      </c>
      <c r="N23" s="60">
        <v>59.896285056598813</v>
      </c>
      <c r="O23" s="60">
        <v>3.4665391123991611</v>
      </c>
      <c r="P23" s="60">
        <v>0</v>
      </c>
      <c r="Q23" s="60">
        <v>-5845.8062540558003</v>
      </c>
    </row>
    <row r="24" spans="2:17" ht="17.25" customHeight="1" x14ac:dyDescent="0.25">
      <c r="B24" s="67" t="s">
        <v>310</v>
      </c>
      <c r="C24" s="60">
        <v>1524007.5486766871</v>
      </c>
      <c r="D24" s="60">
        <v>0</v>
      </c>
      <c r="E24" s="60">
        <v>0</v>
      </c>
      <c r="F24" s="60">
        <v>0</v>
      </c>
      <c r="G24" s="60">
        <v>142749.64170000001</v>
      </c>
      <c r="H24" s="60">
        <v>0</v>
      </c>
      <c r="I24" s="60">
        <v>0</v>
      </c>
      <c r="J24" s="60">
        <v>0</v>
      </c>
      <c r="K24" s="60">
        <v>142749.64170000001</v>
      </c>
      <c r="L24" s="60">
        <v>0</v>
      </c>
      <c r="M24" s="60">
        <v>16722.994627648692</v>
      </c>
      <c r="N24" s="60">
        <v>53899.663999999997</v>
      </c>
      <c r="O24" s="60">
        <v>0</v>
      </c>
      <c r="P24" s="60">
        <v>0</v>
      </c>
      <c r="Q24" s="60">
        <v>1418434.5763490379</v>
      </c>
    </row>
    <row r="25" spans="2:17" ht="17.25" customHeight="1" x14ac:dyDescent="0.25">
      <c r="B25" s="67" t="s">
        <v>311</v>
      </c>
      <c r="C25" s="60">
        <v>324722.26799999998</v>
      </c>
      <c r="D25" s="60">
        <v>21039.887999999999</v>
      </c>
      <c r="E25" s="60">
        <v>21039.887999999999</v>
      </c>
      <c r="F25" s="60">
        <v>0</v>
      </c>
      <c r="G25" s="60">
        <v>45567.29</v>
      </c>
      <c r="H25" s="60">
        <v>45567.29</v>
      </c>
      <c r="I25" s="60">
        <v>0</v>
      </c>
      <c r="J25" s="60">
        <v>0</v>
      </c>
      <c r="K25" s="60">
        <v>0</v>
      </c>
      <c r="L25" s="60">
        <v>578.59692000000007</v>
      </c>
      <c r="M25" s="60">
        <v>26804.947</v>
      </c>
      <c r="N25" s="60">
        <v>12623.9328</v>
      </c>
      <c r="O25" s="60">
        <v>0</v>
      </c>
      <c r="P25" s="60">
        <v>0</v>
      </c>
      <c r="Q25" s="60">
        <v>285435.25488000002</v>
      </c>
    </row>
    <row r="26" spans="2:17" ht="17.25" customHeight="1" x14ac:dyDescent="0.25">
      <c r="B26" s="67" t="s">
        <v>312</v>
      </c>
      <c r="C26" s="60">
        <v>0</v>
      </c>
      <c r="D26" s="60">
        <v>0</v>
      </c>
      <c r="E26" s="60">
        <v>0</v>
      </c>
      <c r="F26" s="60">
        <v>0</v>
      </c>
      <c r="G26" s="60">
        <v>0</v>
      </c>
      <c r="H26" s="60">
        <v>0</v>
      </c>
      <c r="I26" s="60">
        <v>0</v>
      </c>
      <c r="J26" s="60">
        <v>0</v>
      </c>
      <c r="K26" s="60">
        <v>0</v>
      </c>
      <c r="L26" s="60">
        <v>0</v>
      </c>
      <c r="M26" s="60">
        <v>0</v>
      </c>
      <c r="N26" s="60">
        <v>0</v>
      </c>
      <c r="O26" s="60">
        <v>0</v>
      </c>
      <c r="P26" s="60">
        <v>0</v>
      </c>
      <c r="Q26" s="60">
        <v>0</v>
      </c>
    </row>
    <row r="27" spans="2:17" ht="17.25" customHeight="1" x14ac:dyDescent="0.25">
      <c r="B27" s="67" t="s">
        <v>313</v>
      </c>
      <c r="C27" s="60">
        <v>15128881.015011299</v>
      </c>
      <c r="D27" s="60">
        <v>556645.28576</v>
      </c>
      <c r="E27" s="60">
        <v>538535.46942999994</v>
      </c>
      <c r="F27" s="60">
        <v>0</v>
      </c>
      <c r="G27" s="60">
        <v>1703474.95838</v>
      </c>
      <c r="H27" s="60">
        <v>1703474.95838</v>
      </c>
      <c r="I27" s="60">
        <v>0</v>
      </c>
      <c r="J27" s="60">
        <v>0</v>
      </c>
      <c r="K27" s="60">
        <v>0</v>
      </c>
      <c r="L27" s="60">
        <v>15271.494000000001</v>
      </c>
      <c r="M27" s="60">
        <v>31746.3676580104</v>
      </c>
      <c r="N27" s="60">
        <v>494057.98434999993</v>
      </c>
      <c r="O27" s="60">
        <v>0</v>
      </c>
      <c r="P27" s="60">
        <v>0</v>
      </c>
      <c r="Q27" s="60">
        <v>14410981.648753289</v>
      </c>
    </row>
    <row r="28" spans="2:17" ht="17.25" customHeight="1" x14ac:dyDescent="0.25">
      <c r="B28" s="67" t="s">
        <v>314</v>
      </c>
      <c r="C28" s="60">
        <v>0</v>
      </c>
      <c r="D28" s="60">
        <v>0</v>
      </c>
      <c r="E28" s="60">
        <v>0</v>
      </c>
      <c r="F28" s="60">
        <v>0</v>
      </c>
      <c r="G28" s="60">
        <v>0</v>
      </c>
      <c r="H28" s="60">
        <v>0</v>
      </c>
      <c r="I28" s="60">
        <v>0</v>
      </c>
      <c r="J28" s="60">
        <v>0</v>
      </c>
      <c r="K28" s="60">
        <v>0</v>
      </c>
      <c r="L28" s="60">
        <v>0</v>
      </c>
      <c r="M28" s="60">
        <v>0</v>
      </c>
      <c r="N28" s="60">
        <v>0</v>
      </c>
      <c r="O28" s="60">
        <v>0</v>
      </c>
      <c r="P28" s="60">
        <v>0</v>
      </c>
      <c r="Q28" s="60">
        <v>0</v>
      </c>
    </row>
    <row r="29" spans="2:17" ht="17.25" customHeight="1" x14ac:dyDescent="0.25">
      <c r="B29" s="67" t="s">
        <v>315</v>
      </c>
      <c r="C29" s="60">
        <v>1048391.814</v>
      </c>
      <c r="D29" s="60">
        <v>0</v>
      </c>
      <c r="E29" s="60">
        <v>0</v>
      </c>
      <c r="F29" s="60">
        <v>0</v>
      </c>
      <c r="G29" s="60">
        <v>142911.67300000001</v>
      </c>
      <c r="H29" s="60">
        <v>142911.67300000001</v>
      </c>
      <c r="I29" s="60">
        <v>0</v>
      </c>
      <c r="J29" s="60">
        <v>0</v>
      </c>
      <c r="K29" s="60">
        <v>0</v>
      </c>
      <c r="L29" s="60">
        <v>0</v>
      </c>
      <c r="M29" s="60">
        <v>0</v>
      </c>
      <c r="N29" s="60">
        <v>0</v>
      </c>
      <c r="O29" s="60">
        <v>0</v>
      </c>
      <c r="P29" s="60">
        <v>0</v>
      </c>
      <c r="Q29" s="60">
        <v>905480.14099999995</v>
      </c>
    </row>
    <row r="30" spans="2:17" ht="17.25" customHeight="1" x14ac:dyDescent="0.25">
      <c r="B30" s="67" t="s">
        <v>316</v>
      </c>
      <c r="C30" s="60">
        <v>0</v>
      </c>
      <c r="D30" s="60">
        <v>0</v>
      </c>
      <c r="E30" s="60">
        <v>0</v>
      </c>
      <c r="F30" s="60">
        <v>0</v>
      </c>
      <c r="G30" s="60">
        <v>0</v>
      </c>
      <c r="H30" s="60">
        <v>0</v>
      </c>
      <c r="I30" s="60">
        <v>0</v>
      </c>
      <c r="J30" s="60">
        <v>0</v>
      </c>
      <c r="K30" s="60">
        <v>0</v>
      </c>
      <c r="L30" s="60">
        <v>0</v>
      </c>
      <c r="M30" s="60">
        <v>5</v>
      </c>
      <c r="N30" s="60">
        <v>0</v>
      </c>
      <c r="O30" s="60">
        <v>0</v>
      </c>
      <c r="P30" s="60">
        <v>0</v>
      </c>
      <c r="Q30" s="60">
        <v>-5</v>
      </c>
    </row>
    <row r="31" spans="2:17" ht="17.25" customHeight="1" x14ac:dyDescent="0.3">
      <c r="B31" s="176" t="s">
        <v>55</v>
      </c>
      <c r="C31" s="177">
        <f t="shared" ref="C31:Q31" si="0">SUM(C6:C30)</f>
        <v>72750991.252644733</v>
      </c>
      <c r="D31" s="177">
        <f t="shared" si="0"/>
        <v>12351080.65185</v>
      </c>
      <c r="E31" s="177">
        <f t="shared" si="0"/>
        <v>12332970.835519999</v>
      </c>
      <c r="F31" s="177">
        <f t="shared" si="0"/>
        <v>0</v>
      </c>
      <c r="G31" s="177">
        <f t="shared" si="0"/>
        <v>10594947.63579</v>
      </c>
      <c r="H31" s="177">
        <f t="shared" si="0"/>
        <v>8264479.1070900001</v>
      </c>
      <c r="I31" s="177">
        <f t="shared" si="0"/>
        <v>72094.149999999994</v>
      </c>
      <c r="J31" s="177">
        <f t="shared" si="0"/>
        <v>0</v>
      </c>
      <c r="K31" s="177">
        <f t="shared" si="0"/>
        <v>2258374.3787000002</v>
      </c>
      <c r="L31" s="177">
        <f t="shared" si="0"/>
        <v>215563.30076350004</v>
      </c>
      <c r="M31" s="177">
        <f t="shared" si="0"/>
        <v>270411.70335741795</v>
      </c>
      <c r="N31" s="177">
        <f t="shared" si="0"/>
        <v>5463276.3290088419</v>
      </c>
      <c r="O31" s="177">
        <f t="shared" si="0"/>
        <v>46932.716699541488</v>
      </c>
      <c r="P31" s="177">
        <f t="shared" si="0"/>
        <v>1194918.7290000001</v>
      </c>
      <c r="Q31" s="177">
        <f t="shared" si="0"/>
        <v>78224464.3315631</v>
      </c>
    </row>
    <row r="32" spans="2:17" ht="17.25" customHeight="1" x14ac:dyDescent="0.35">
      <c r="B32" s="828" t="s">
        <v>56</v>
      </c>
      <c r="C32" s="723"/>
      <c r="D32" s="723"/>
      <c r="E32" s="723"/>
      <c r="F32" s="723"/>
      <c r="G32" s="723"/>
      <c r="H32" s="723"/>
      <c r="I32" s="723"/>
      <c r="J32" s="723"/>
      <c r="K32" s="723"/>
      <c r="L32" s="723"/>
      <c r="M32" s="723"/>
      <c r="N32" s="723"/>
      <c r="O32" s="723"/>
      <c r="P32" s="723"/>
      <c r="Q32" s="724"/>
    </row>
    <row r="33" spans="2:17" ht="17.25" customHeight="1" x14ac:dyDescent="0.3">
      <c r="B33" s="67" t="s">
        <v>57</v>
      </c>
      <c r="C33" s="616">
        <v>0</v>
      </c>
      <c r="D33" s="616">
        <v>0</v>
      </c>
      <c r="E33" s="616">
        <v>0</v>
      </c>
      <c r="F33" s="616">
        <v>0</v>
      </c>
      <c r="G33" s="616">
        <v>0</v>
      </c>
      <c r="H33" s="616">
        <v>0</v>
      </c>
      <c r="I33" s="616">
        <v>0</v>
      </c>
      <c r="J33" s="616">
        <v>0</v>
      </c>
      <c r="K33" s="616">
        <v>0</v>
      </c>
      <c r="L33" s="616">
        <v>0</v>
      </c>
      <c r="M33" s="616">
        <v>0</v>
      </c>
      <c r="N33" s="616">
        <v>0</v>
      </c>
      <c r="O33" s="616">
        <v>0</v>
      </c>
      <c r="P33" s="616">
        <v>0</v>
      </c>
      <c r="Q33" s="617">
        <v>0</v>
      </c>
    </row>
    <row r="34" spans="2:17" ht="17.25" customHeight="1" x14ac:dyDescent="0.3">
      <c r="B34" s="67" t="s">
        <v>58</v>
      </c>
      <c r="C34" s="616">
        <v>0</v>
      </c>
      <c r="D34" s="616">
        <v>0</v>
      </c>
      <c r="E34" s="616">
        <v>0</v>
      </c>
      <c r="F34" s="616">
        <v>0</v>
      </c>
      <c r="G34" s="616">
        <v>0</v>
      </c>
      <c r="H34" s="616">
        <v>0</v>
      </c>
      <c r="I34" s="616">
        <v>0</v>
      </c>
      <c r="J34" s="616">
        <v>0</v>
      </c>
      <c r="K34" s="616">
        <v>0</v>
      </c>
      <c r="L34" s="616">
        <v>0</v>
      </c>
      <c r="M34" s="616">
        <v>0</v>
      </c>
      <c r="N34" s="616">
        <v>0</v>
      </c>
      <c r="O34" s="616">
        <v>0</v>
      </c>
      <c r="P34" s="616">
        <v>0</v>
      </c>
      <c r="Q34" s="617">
        <v>0</v>
      </c>
    </row>
    <row r="35" spans="2:17" ht="17.25" customHeight="1" x14ac:dyDescent="0.3">
      <c r="B35" s="67" t="s">
        <v>59</v>
      </c>
      <c r="C35" s="616">
        <v>0</v>
      </c>
      <c r="D35" s="616">
        <v>0</v>
      </c>
      <c r="E35" s="616">
        <v>0</v>
      </c>
      <c r="F35" s="616">
        <v>0</v>
      </c>
      <c r="G35" s="616">
        <v>0</v>
      </c>
      <c r="H35" s="616">
        <v>0</v>
      </c>
      <c r="I35" s="616">
        <v>0</v>
      </c>
      <c r="J35" s="616">
        <v>0</v>
      </c>
      <c r="K35" s="616">
        <v>0</v>
      </c>
      <c r="L35" s="616">
        <v>0</v>
      </c>
      <c r="M35" s="616">
        <v>0</v>
      </c>
      <c r="N35" s="616">
        <v>0</v>
      </c>
      <c r="O35" s="616">
        <v>0</v>
      </c>
      <c r="P35" s="616">
        <v>0</v>
      </c>
      <c r="Q35" s="617">
        <v>0</v>
      </c>
    </row>
    <row r="36" spans="2:17" ht="17.25" customHeight="1" x14ac:dyDescent="0.3">
      <c r="B36" s="176" t="s">
        <v>55</v>
      </c>
      <c r="C36" s="177">
        <f t="shared" ref="C36:Q36" si="1">SUM(C33:C35)</f>
        <v>0</v>
      </c>
      <c r="D36" s="177">
        <f t="shared" si="1"/>
        <v>0</v>
      </c>
      <c r="E36" s="177">
        <f t="shared" si="1"/>
        <v>0</v>
      </c>
      <c r="F36" s="177">
        <f t="shared" si="1"/>
        <v>0</v>
      </c>
      <c r="G36" s="177">
        <f t="shared" si="1"/>
        <v>0</v>
      </c>
      <c r="H36" s="177">
        <f t="shared" si="1"/>
        <v>0</v>
      </c>
      <c r="I36" s="177">
        <f t="shared" si="1"/>
        <v>0</v>
      </c>
      <c r="J36" s="177">
        <f t="shared" si="1"/>
        <v>0</v>
      </c>
      <c r="K36" s="177">
        <f t="shared" si="1"/>
        <v>0</v>
      </c>
      <c r="L36" s="177">
        <f t="shared" si="1"/>
        <v>0</v>
      </c>
      <c r="M36" s="177">
        <f t="shared" si="1"/>
        <v>0</v>
      </c>
      <c r="N36" s="177">
        <f t="shared" si="1"/>
        <v>0</v>
      </c>
      <c r="O36" s="177">
        <f t="shared" si="1"/>
        <v>0</v>
      </c>
      <c r="P36" s="177">
        <f t="shared" si="1"/>
        <v>0</v>
      </c>
      <c r="Q36" s="177">
        <f t="shared" si="1"/>
        <v>0</v>
      </c>
    </row>
    <row r="37" spans="2:17" ht="17.25" customHeight="1" x14ac:dyDescent="0.35">
      <c r="B37" s="829" t="s">
        <v>61</v>
      </c>
      <c r="C37" s="728"/>
      <c r="D37" s="728"/>
      <c r="E37" s="728"/>
      <c r="F37" s="728"/>
      <c r="G37" s="728"/>
      <c r="H37" s="728"/>
      <c r="I37" s="728"/>
      <c r="J37" s="728"/>
      <c r="K37" s="728"/>
      <c r="L37" s="728"/>
      <c r="M37" s="728"/>
      <c r="N37" s="728"/>
      <c r="O37" s="728"/>
      <c r="P37" s="728"/>
      <c r="Q37" s="728"/>
    </row>
  </sheetData>
  <sheetProtection algorithmName="SHA-512" hashValue="zai0bsOF084DS8tjkU/UmMp+v+sTANGIqQQXtNPytXVQj75LiOwFV/35VSY4hdqztxY7HyFedu7z12PL1Zz83A==" saltValue="GdeyRk4/Z6yhexsc098r7g==" spinCount="100000" sheet="1" objects="1" scenarios="1"/>
  <mergeCells count="4">
    <mergeCell ref="B32:Q32"/>
    <mergeCell ref="B37:Q37"/>
    <mergeCell ref="B3:Q3"/>
    <mergeCell ref="B5:Q5"/>
  </mergeCells>
  <pageMargins left="0.7" right="0.7" top="0.75" bottom="0.75" header="0.3" footer="0.3"/>
  <pageSetup scale="52" orientation="landscape"/>
  <headerFooter>
    <oddFooter>&amp;C_x000D_&amp;1#&amp;"Calibri"&amp;11&amp;K000000 Britam Public</oddFooter>
  </headerFooter>
  <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0">
    <tabColor rgb="FFCC9900"/>
    <pageSetUpPr fitToPage="1"/>
  </sheetPr>
  <dimension ref="A2:Q37"/>
  <sheetViews>
    <sheetView showGridLines="0" topLeftCell="G1" zoomScale="70" zoomScaleNormal="70" workbookViewId="0">
      <selection activeCell="R15" sqref="R15"/>
    </sheetView>
  </sheetViews>
  <sheetFormatPr defaultRowHeight="14.5" x14ac:dyDescent="0.35"/>
  <cols>
    <col min="1" max="1" width="10" customWidth="1"/>
    <col min="2" max="2" width="39.7265625" bestFit="1" customWidth="1"/>
    <col min="3" max="3" width="14.1796875" bestFit="1" customWidth="1"/>
    <col min="4" max="4" width="14.6328125" bestFit="1" customWidth="1"/>
    <col min="5" max="5" width="13.81640625" bestFit="1" customWidth="1"/>
    <col min="6" max="6" width="12.81640625" bestFit="1" customWidth="1"/>
    <col min="7" max="8" width="13.6328125" bestFit="1" customWidth="1"/>
    <col min="9" max="9" width="12.81640625" bestFit="1" customWidth="1"/>
    <col min="10" max="10" width="13.1796875" bestFit="1" customWidth="1"/>
    <col min="11" max="11" width="10.81640625" bestFit="1" customWidth="1"/>
    <col min="12" max="12" width="13.1796875" bestFit="1" customWidth="1"/>
    <col min="13" max="13" width="14.453125" bestFit="1" customWidth="1"/>
    <col min="14" max="14" width="20" customWidth="1"/>
    <col min="15" max="15" width="12.453125" bestFit="1" customWidth="1"/>
    <col min="16" max="16" width="13.54296875" bestFit="1" customWidth="1"/>
    <col min="17" max="17" width="18.90625" style="23" customWidth="1"/>
    <col min="18" max="18" width="11.453125" bestFit="1" customWidth="1"/>
  </cols>
  <sheetData>
    <row r="2" spans="1:17" x14ac:dyDescent="0.35">
      <c r="A2" s="81"/>
      <c r="B2" s="81"/>
      <c r="C2" s="81"/>
      <c r="D2" s="81"/>
      <c r="E2" s="81"/>
      <c r="F2" s="81"/>
      <c r="G2" s="81"/>
      <c r="H2" s="81"/>
      <c r="I2" s="81"/>
      <c r="J2" s="81"/>
      <c r="K2" s="81"/>
      <c r="L2" s="81"/>
      <c r="M2" s="81"/>
      <c r="N2" s="81"/>
      <c r="O2" s="81"/>
      <c r="P2" s="81"/>
      <c r="Q2" s="613"/>
    </row>
    <row r="3" spans="1:17" ht="18" customHeight="1" x14ac:dyDescent="0.35">
      <c r="A3" s="81"/>
      <c r="B3" s="815" t="s">
        <v>1633</v>
      </c>
      <c r="C3" s="723"/>
      <c r="D3" s="723"/>
      <c r="E3" s="723"/>
      <c r="F3" s="723"/>
      <c r="G3" s="723"/>
      <c r="H3" s="723"/>
      <c r="I3" s="723"/>
      <c r="J3" s="723"/>
      <c r="K3" s="723"/>
      <c r="L3" s="723"/>
      <c r="M3" s="723"/>
      <c r="N3" s="723"/>
      <c r="O3" s="723"/>
      <c r="P3" s="723"/>
      <c r="Q3" s="724"/>
    </row>
    <row r="4" spans="1:17" s="49" customFormat="1" ht="44.25" customHeight="1" x14ac:dyDescent="0.35">
      <c r="A4" s="611"/>
      <c r="B4" s="612" t="s">
        <v>1</v>
      </c>
      <c r="C4" s="15" t="s">
        <v>398</v>
      </c>
      <c r="D4" s="15" t="s">
        <v>399</v>
      </c>
      <c r="E4" s="15" t="s">
        <v>400</v>
      </c>
      <c r="F4" s="15" t="s">
        <v>401</v>
      </c>
      <c r="G4" s="15" t="s">
        <v>402</v>
      </c>
      <c r="H4" s="15" t="s">
        <v>403</v>
      </c>
      <c r="I4" s="15" t="s">
        <v>404</v>
      </c>
      <c r="J4" s="15" t="s">
        <v>405</v>
      </c>
      <c r="K4" s="15" t="s">
        <v>406</v>
      </c>
      <c r="L4" s="15" t="s">
        <v>407</v>
      </c>
      <c r="M4" s="15" t="s">
        <v>408</v>
      </c>
      <c r="N4" s="15" t="s">
        <v>3</v>
      </c>
      <c r="O4" s="15" t="s">
        <v>409</v>
      </c>
      <c r="P4" s="15" t="s">
        <v>410</v>
      </c>
      <c r="Q4" s="15" t="s">
        <v>411</v>
      </c>
    </row>
    <row r="5" spans="1:17" x14ac:dyDescent="0.35">
      <c r="A5" s="81"/>
      <c r="B5" s="826" t="s">
        <v>17</v>
      </c>
      <c r="C5" s="723"/>
      <c r="D5" s="723"/>
      <c r="E5" s="723"/>
      <c r="F5" s="723"/>
      <c r="G5" s="723"/>
      <c r="H5" s="723"/>
      <c r="I5" s="723"/>
      <c r="J5" s="723"/>
      <c r="K5" s="723"/>
      <c r="L5" s="723"/>
      <c r="M5" s="723"/>
      <c r="N5" s="723"/>
      <c r="O5" s="723"/>
      <c r="P5" s="723"/>
      <c r="Q5" s="724"/>
    </row>
    <row r="6" spans="1:17" x14ac:dyDescent="0.35">
      <c r="A6" s="81"/>
      <c r="B6" s="107" t="s">
        <v>294</v>
      </c>
      <c r="C6" s="60">
        <v>260210.239</v>
      </c>
      <c r="D6" s="60">
        <v>2313925.9254700001</v>
      </c>
      <c r="E6" s="60">
        <v>1013632.595717484</v>
      </c>
      <c r="F6" s="60">
        <v>0</v>
      </c>
      <c r="G6" s="60">
        <v>765264.70600000001</v>
      </c>
      <c r="H6" s="60">
        <v>765264.70600000001</v>
      </c>
      <c r="I6" s="60">
        <v>0</v>
      </c>
      <c r="J6" s="60">
        <v>0</v>
      </c>
      <c r="K6" s="60">
        <v>0</v>
      </c>
      <c r="L6" s="60">
        <v>61230.650340503453</v>
      </c>
      <c r="M6" s="60">
        <v>364447.15350850002</v>
      </c>
      <c r="N6" s="60">
        <v>116769.452</v>
      </c>
      <c r="O6" s="60">
        <v>81839.26128280141</v>
      </c>
      <c r="P6" s="60">
        <v>0</v>
      </c>
      <c r="Q6" s="60">
        <v>117830.5155856787</v>
      </c>
    </row>
    <row r="7" spans="1:17" x14ac:dyDescent="0.35">
      <c r="A7" s="81"/>
      <c r="B7" s="107" t="s">
        <v>295</v>
      </c>
      <c r="C7" s="60">
        <v>-64980.750999999997</v>
      </c>
      <c r="D7" s="60">
        <v>1874869.5689999999</v>
      </c>
      <c r="E7" s="60">
        <v>603677.41259913903</v>
      </c>
      <c r="F7" s="60">
        <v>0</v>
      </c>
      <c r="G7" s="60">
        <v>476138.85525652498</v>
      </c>
      <c r="H7" s="60">
        <v>476138.85525652498</v>
      </c>
      <c r="I7" s="60">
        <v>0</v>
      </c>
      <c r="J7" s="60">
        <v>0</v>
      </c>
      <c r="K7" s="60">
        <v>0</v>
      </c>
      <c r="L7" s="60">
        <v>-42759.502461831602</v>
      </c>
      <c r="M7" s="60">
        <v>131080.565944184</v>
      </c>
      <c r="N7" s="60">
        <v>81721.646611430901</v>
      </c>
      <c r="O7" s="60">
        <v>3377.7045855501601</v>
      </c>
      <c r="P7" s="60">
        <v>0</v>
      </c>
      <c r="Q7" s="60">
        <v>52580.684886142997</v>
      </c>
    </row>
    <row r="8" spans="1:17" x14ac:dyDescent="0.35">
      <c r="A8" s="81"/>
      <c r="B8" s="107" t="s">
        <v>296</v>
      </c>
      <c r="C8" s="60">
        <v>1831756.4210000001</v>
      </c>
      <c r="D8" s="60">
        <v>5907232.6160000004</v>
      </c>
      <c r="E8" s="60">
        <v>703270.16299999994</v>
      </c>
      <c r="F8" s="60">
        <v>0</v>
      </c>
      <c r="G8" s="60">
        <v>-226158.65900000001</v>
      </c>
      <c r="H8" s="60">
        <v>-226158.65900000001</v>
      </c>
      <c r="I8" s="60">
        <v>0</v>
      </c>
      <c r="J8" s="60">
        <v>0</v>
      </c>
      <c r="K8" s="60">
        <v>0</v>
      </c>
      <c r="L8" s="60">
        <v>-177268.29300000001</v>
      </c>
      <c r="M8" s="60">
        <v>288214.78700000001</v>
      </c>
      <c r="N8" s="60">
        <v>389695.80900000001</v>
      </c>
      <c r="O8" s="60">
        <v>-1083.9570000000001</v>
      </c>
      <c r="P8" s="60">
        <v>304192.61099999998</v>
      </c>
      <c r="Q8" s="60">
        <v>2736825.9040000001</v>
      </c>
    </row>
    <row r="9" spans="1:17" x14ac:dyDescent="0.35">
      <c r="A9" s="81"/>
      <c r="B9" s="107" t="s">
        <v>297</v>
      </c>
      <c r="C9" s="60">
        <v>107512.36599999999</v>
      </c>
      <c r="D9" s="60">
        <v>292911.86</v>
      </c>
      <c r="E9" s="60">
        <v>141624.29217999999</v>
      </c>
      <c r="F9" s="60">
        <v>0</v>
      </c>
      <c r="G9" s="60">
        <v>41111.139670000019</v>
      </c>
      <c r="H9" s="60">
        <v>41111.139670000019</v>
      </c>
      <c r="I9" s="60">
        <v>0</v>
      </c>
      <c r="J9" s="60">
        <v>0</v>
      </c>
      <c r="K9" s="60">
        <v>0</v>
      </c>
      <c r="L9" s="60">
        <v>-9602.1428699999979</v>
      </c>
      <c r="M9" s="60">
        <v>127819.23384</v>
      </c>
      <c r="N9" s="60">
        <v>200158.147</v>
      </c>
      <c r="O9" s="60">
        <v>0</v>
      </c>
      <c r="P9" s="60">
        <v>195447.16739823431</v>
      </c>
      <c r="Q9" s="60">
        <v>94519.407141765711</v>
      </c>
    </row>
    <row r="10" spans="1:17" x14ac:dyDescent="0.35">
      <c r="A10" s="81"/>
      <c r="B10" s="107" t="s">
        <v>298</v>
      </c>
      <c r="C10" s="60">
        <v>2118.4899999999998</v>
      </c>
      <c r="D10" s="60">
        <v>858500.85767104884</v>
      </c>
      <c r="E10" s="60">
        <v>679985.6653206537</v>
      </c>
      <c r="F10" s="60">
        <v>0</v>
      </c>
      <c r="G10" s="60">
        <v>276675.71299999999</v>
      </c>
      <c r="H10" s="60">
        <v>173941.549</v>
      </c>
      <c r="I10" s="60">
        <v>102734.164</v>
      </c>
      <c r="J10" s="60">
        <v>0</v>
      </c>
      <c r="K10" s="60">
        <v>0</v>
      </c>
      <c r="L10" s="60">
        <v>90954.129907401191</v>
      </c>
      <c r="M10" s="60">
        <v>366930.93878428201</v>
      </c>
      <c r="N10" s="60">
        <v>128.42954749753449</v>
      </c>
      <c r="O10" s="60">
        <v>0</v>
      </c>
      <c r="P10" s="60">
        <v>17217.361000000001</v>
      </c>
      <c r="Q10" s="60">
        <v>-69545.557823531955</v>
      </c>
    </row>
    <row r="11" spans="1:17" x14ac:dyDescent="0.35">
      <c r="A11" s="81"/>
      <c r="B11" s="107" t="s">
        <v>299</v>
      </c>
      <c r="C11" s="60">
        <v>1017354.235</v>
      </c>
      <c r="D11" s="60">
        <v>1212603.5079999999</v>
      </c>
      <c r="E11" s="60">
        <v>902013.87832886411</v>
      </c>
      <c r="F11" s="60">
        <v>0</v>
      </c>
      <c r="G11" s="60">
        <v>838867.00642192527</v>
      </c>
      <c r="H11" s="60">
        <v>838867.00642192527</v>
      </c>
      <c r="I11" s="60">
        <v>0</v>
      </c>
      <c r="J11" s="60">
        <v>0</v>
      </c>
      <c r="K11" s="60">
        <v>0</v>
      </c>
      <c r="L11" s="60">
        <v>11342.64751314014</v>
      </c>
      <c r="M11" s="60">
        <v>244462.8982604983</v>
      </c>
      <c r="N11" s="60">
        <v>136098.7195874301</v>
      </c>
      <c r="O11" s="60">
        <v>0</v>
      </c>
      <c r="P11" s="60">
        <v>0</v>
      </c>
      <c r="Q11" s="60">
        <v>960794.28072073043</v>
      </c>
    </row>
    <row r="12" spans="1:17" x14ac:dyDescent="0.35">
      <c r="A12" s="81"/>
      <c r="B12" s="107" t="s">
        <v>26</v>
      </c>
      <c r="C12" s="60">
        <v>0</v>
      </c>
      <c r="D12" s="60">
        <v>0</v>
      </c>
      <c r="E12" s="60">
        <v>0</v>
      </c>
      <c r="F12" s="60">
        <v>0</v>
      </c>
      <c r="G12" s="60">
        <v>0</v>
      </c>
      <c r="H12" s="60">
        <v>0</v>
      </c>
      <c r="I12" s="60">
        <v>0</v>
      </c>
      <c r="J12" s="60">
        <v>0</v>
      </c>
      <c r="K12" s="60">
        <v>0</v>
      </c>
      <c r="L12" s="60">
        <v>0</v>
      </c>
      <c r="M12" s="60">
        <v>0</v>
      </c>
      <c r="N12" s="60">
        <v>0</v>
      </c>
      <c r="O12" s="60">
        <v>0</v>
      </c>
      <c r="P12" s="60">
        <v>0</v>
      </c>
      <c r="Q12" s="60">
        <v>0</v>
      </c>
    </row>
    <row r="13" spans="1:17" x14ac:dyDescent="0.35">
      <c r="A13" s="81"/>
      <c r="B13" s="107" t="s">
        <v>300</v>
      </c>
      <c r="C13" s="60">
        <v>99213.94</v>
      </c>
      <c r="D13" s="60">
        <v>394839.179</v>
      </c>
      <c r="E13" s="60">
        <v>125432.785</v>
      </c>
      <c r="F13" s="60">
        <v>0</v>
      </c>
      <c r="G13" s="60">
        <v>39654.542675956007</v>
      </c>
      <c r="H13" s="60">
        <v>39654.542675956007</v>
      </c>
      <c r="I13" s="60">
        <v>0</v>
      </c>
      <c r="J13" s="60">
        <v>0</v>
      </c>
      <c r="K13" s="60">
        <v>0</v>
      </c>
      <c r="L13" s="60">
        <v>-82222.866999999998</v>
      </c>
      <c r="M13" s="60">
        <v>40715.325370000013</v>
      </c>
      <c r="N13" s="60">
        <v>61646.587</v>
      </c>
      <c r="O13" s="60">
        <v>0</v>
      </c>
      <c r="P13" s="60">
        <v>0</v>
      </c>
      <c r="Q13" s="60">
        <v>288146.31095404399</v>
      </c>
    </row>
    <row r="14" spans="1:17" x14ac:dyDescent="0.35">
      <c r="A14" s="81"/>
      <c r="B14" s="107" t="s">
        <v>301</v>
      </c>
      <c r="C14" s="60">
        <v>15376.493</v>
      </c>
      <c r="D14" s="60">
        <v>89680.478000000003</v>
      </c>
      <c r="E14" s="60">
        <v>4521.0410000000002</v>
      </c>
      <c r="F14" s="60">
        <v>0</v>
      </c>
      <c r="G14" s="60">
        <v>2289.7449999999999</v>
      </c>
      <c r="H14" s="60">
        <v>2289.7449999999999</v>
      </c>
      <c r="I14" s="60">
        <v>0</v>
      </c>
      <c r="J14" s="60">
        <v>0</v>
      </c>
      <c r="K14" s="60">
        <v>0</v>
      </c>
      <c r="L14" s="60">
        <v>-18865.184000000001</v>
      </c>
      <c r="M14" s="60">
        <v>15235.33</v>
      </c>
      <c r="N14" s="60">
        <v>3740.6219999999998</v>
      </c>
      <c r="O14" s="60">
        <v>0</v>
      </c>
      <c r="P14" s="60">
        <v>5155.7790000000005</v>
      </c>
      <c r="Q14" s="60">
        <v>19822.486000000001</v>
      </c>
    </row>
    <row r="15" spans="1:17" x14ac:dyDescent="0.35">
      <c r="A15" s="81"/>
      <c r="B15" s="107" t="s">
        <v>302</v>
      </c>
      <c r="C15" s="60">
        <v>597343.22600000002</v>
      </c>
      <c r="D15" s="60">
        <v>674725.39544000011</v>
      </c>
      <c r="E15" s="60">
        <v>419005.13244000007</v>
      </c>
      <c r="F15" s="60">
        <v>0</v>
      </c>
      <c r="G15" s="60">
        <v>258029.351</v>
      </c>
      <c r="H15" s="60">
        <v>387877.66</v>
      </c>
      <c r="I15" s="60">
        <v>0</v>
      </c>
      <c r="J15" s="60">
        <v>-129848.30899999999</v>
      </c>
      <c r="K15" s="60">
        <v>0</v>
      </c>
      <c r="L15" s="60">
        <v>70713.605355154301</v>
      </c>
      <c r="M15" s="60">
        <v>192506.10039430449</v>
      </c>
      <c r="N15" s="60">
        <v>40878.493999999999</v>
      </c>
      <c r="O15" s="60">
        <v>0</v>
      </c>
      <c r="P15" s="60">
        <v>0</v>
      </c>
      <c r="Q15" s="60">
        <v>535977.79569054127</v>
      </c>
    </row>
    <row r="16" spans="1:17" x14ac:dyDescent="0.35">
      <c r="A16" s="81"/>
      <c r="B16" s="107" t="s">
        <v>303</v>
      </c>
      <c r="C16" s="60">
        <v>184656.7794866219</v>
      </c>
      <c r="D16" s="60">
        <v>591822.08518999896</v>
      </c>
      <c r="E16" s="60">
        <v>350087.69361704041</v>
      </c>
      <c r="F16" s="60">
        <v>60290.542131178823</v>
      </c>
      <c r="G16" s="60">
        <v>221898.5675</v>
      </c>
      <c r="H16" s="60">
        <v>221898.5675</v>
      </c>
      <c r="I16" s="60">
        <v>0</v>
      </c>
      <c r="J16" s="60">
        <v>0</v>
      </c>
      <c r="K16" s="60">
        <v>0</v>
      </c>
      <c r="L16" s="60">
        <v>24957.422760000001</v>
      </c>
      <c r="M16" s="60">
        <v>145408.78729919999</v>
      </c>
      <c r="N16" s="60">
        <v>27510.074396600379</v>
      </c>
      <c r="O16" s="60">
        <v>0</v>
      </c>
      <c r="P16" s="60">
        <v>36000</v>
      </c>
      <c r="Q16" s="60">
        <v>194280.3120722415</v>
      </c>
    </row>
    <row r="17" spans="1:17" x14ac:dyDescent="0.35">
      <c r="A17" s="81"/>
      <c r="B17" s="107" t="s">
        <v>304</v>
      </c>
      <c r="C17" s="60">
        <v>421399.17700000003</v>
      </c>
      <c r="D17" s="60">
        <v>1253508.19053</v>
      </c>
      <c r="E17" s="60">
        <v>589230.47953000001</v>
      </c>
      <c r="F17" s="60">
        <v>0</v>
      </c>
      <c r="G17" s="60">
        <v>410626.71899999998</v>
      </c>
      <c r="H17" s="60">
        <v>410626.71899999998</v>
      </c>
      <c r="I17" s="60">
        <v>0</v>
      </c>
      <c r="J17" s="60">
        <v>0</v>
      </c>
      <c r="K17" s="60">
        <v>0</v>
      </c>
      <c r="L17" s="60">
        <v>-25430.432000000001</v>
      </c>
      <c r="M17" s="60">
        <v>145024.16529986699</v>
      </c>
      <c r="N17" s="60">
        <v>166730.45946356139</v>
      </c>
      <c r="O17" s="60">
        <v>1277.6863869903921</v>
      </c>
      <c r="P17" s="60">
        <v>171846</v>
      </c>
      <c r="Q17" s="60">
        <v>474015.97730670398</v>
      </c>
    </row>
    <row r="18" spans="1:17" x14ac:dyDescent="0.35">
      <c r="A18" s="81"/>
      <c r="B18" s="107" t="s">
        <v>305</v>
      </c>
      <c r="C18" s="60">
        <v>84640.850999999995</v>
      </c>
      <c r="D18" s="60">
        <v>77356.822</v>
      </c>
      <c r="E18" s="60">
        <v>24425.976999999999</v>
      </c>
      <c r="F18" s="60">
        <v>0</v>
      </c>
      <c r="G18" s="60">
        <v>24663.631000000001</v>
      </c>
      <c r="H18" s="60">
        <v>24663.631000000001</v>
      </c>
      <c r="I18" s="60">
        <v>0</v>
      </c>
      <c r="J18" s="60">
        <v>0</v>
      </c>
      <c r="K18" s="60">
        <v>0</v>
      </c>
      <c r="L18" s="60">
        <v>-4481.6099999999997</v>
      </c>
      <c r="M18" s="60">
        <v>3948.7550000000001</v>
      </c>
      <c r="N18" s="60">
        <v>8849.6820000000007</v>
      </c>
      <c r="O18" s="60">
        <v>0</v>
      </c>
      <c r="P18" s="60">
        <v>0</v>
      </c>
      <c r="Q18" s="60">
        <v>93785.733999999997</v>
      </c>
    </row>
    <row r="19" spans="1:17" x14ac:dyDescent="0.35">
      <c r="A19" s="81"/>
      <c r="B19" s="107" t="s">
        <v>306</v>
      </c>
      <c r="C19" s="60">
        <v>152155.603</v>
      </c>
      <c r="D19" s="60">
        <v>102826.762</v>
      </c>
      <c r="E19" s="60">
        <v>77363.569480000006</v>
      </c>
      <c r="F19" s="60">
        <v>0</v>
      </c>
      <c r="G19" s="60">
        <v>85652.691000000006</v>
      </c>
      <c r="H19" s="60">
        <v>85652.691000000006</v>
      </c>
      <c r="I19" s="60">
        <v>0</v>
      </c>
      <c r="J19" s="60">
        <v>0</v>
      </c>
      <c r="K19" s="60">
        <v>0</v>
      </c>
      <c r="L19" s="60">
        <v>5010.3578799999996</v>
      </c>
      <c r="M19" s="60">
        <v>21544.435452599999</v>
      </c>
      <c r="N19" s="60">
        <v>10120.16156992859</v>
      </c>
      <c r="O19" s="60">
        <v>0</v>
      </c>
      <c r="P19" s="60">
        <v>0</v>
      </c>
      <c r="Q19" s="60">
        <v>127431.8497173286</v>
      </c>
    </row>
    <row r="20" spans="1:17" x14ac:dyDescent="0.35">
      <c r="A20" s="81"/>
      <c r="B20" s="107" t="s">
        <v>307</v>
      </c>
      <c r="C20" s="60">
        <v>24855.548999999999</v>
      </c>
      <c r="D20" s="60">
        <v>41243.373</v>
      </c>
      <c r="E20" s="60">
        <v>41243.373</v>
      </c>
      <c r="F20" s="60">
        <v>0</v>
      </c>
      <c r="G20" s="60">
        <v>79795.040296252002</v>
      </c>
      <c r="H20" s="60">
        <v>79795.040296252002</v>
      </c>
      <c r="I20" s="60">
        <v>0</v>
      </c>
      <c r="J20" s="60">
        <v>0</v>
      </c>
      <c r="K20" s="60">
        <v>0</v>
      </c>
      <c r="L20" s="60">
        <v>0</v>
      </c>
      <c r="M20" s="60">
        <v>22283.686949383111</v>
      </c>
      <c r="N20" s="60">
        <v>1505.886362690695</v>
      </c>
      <c r="O20" s="60">
        <v>0</v>
      </c>
      <c r="P20" s="60">
        <v>0</v>
      </c>
      <c r="Q20" s="60">
        <v>-34473.91888294441</v>
      </c>
    </row>
    <row r="21" spans="1:17" x14ac:dyDescent="0.35">
      <c r="A21" s="81"/>
      <c r="B21" s="107" t="s">
        <v>308</v>
      </c>
      <c r="C21" s="60">
        <v>101264.86199999999</v>
      </c>
      <c r="D21" s="60">
        <v>867719.97100000002</v>
      </c>
      <c r="E21" s="60">
        <v>740440.929</v>
      </c>
      <c r="F21" s="60">
        <v>-60899.214999999997</v>
      </c>
      <c r="G21" s="60">
        <v>270549.53700000001</v>
      </c>
      <c r="H21" s="60">
        <v>270549.53700000001</v>
      </c>
      <c r="I21" s="60">
        <v>0</v>
      </c>
      <c r="J21" s="60">
        <v>0</v>
      </c>
      <c r="K21" s="60">
        <v>0</v>
      </c>
      <c r="L21" s="60">
        <v>55490.284</v>
      </c>
      <c r="M21" s="60">
        <v>137063.50399999999</v>
      </c>
      <c r="N21" s="60">
        <v>73176.251000000004</v>
      </c>
      <c r="O21" s="60">
        <v>13815.121999999999</v>
      </c>
      <c r="P21" s="60">
        <v>0</v>
      </c>
      <c r="Q21" s="60">
        <v>377064.38</v>
      </c>
    </row>
    <row r="22" spans="1:17" x14ac:dyDescent="0.35">
      <c r="A22" s="81"/>
      <c r="B22" s="107" t="s">
        <v>40</v>
      </c>
      <c r="C22" s="60">
        <v>-68249.906000000003</v>
      </c>
      <c r="D22" s="60">
        <v>565909.30299999996</v>
      </c>
      <c r="E22" s="60">
        <v>275406.46000000002</v>
      </c>
      <c r="F22" s="60">
        <v>0</v>
      </c>
      <c r="G22" s="60">
        <v>254236.17199999999</v>
      </c>
      <c r="H22" s="60">
        <v>254236.17199999999</v>
      </c>
      <c r="I22" s="60">
        <v>0</v>
      </c>
      <c r="J22" s="60">
        <v>0</v>
      </c>
      <c r="K22" s="60">
        <v>0</v>
      </c>
      <c r="L22" s="60">
        <v>1062.8219999999999</v>
      </c>
      <c r="M22" s="60">
        <v>139316.625</v>
      </c>
      <c r="N22" s="60">
        <v>8905.0010000000002</v>
      </c>
      <c r="O22" s="60">
        <v>0</v>
      </c>
      <c r="P22" s="60">
        <v>0</v>
      </c>
      <c r="Q22" s="60">
        <v>-178554.06400000001</v>
      </c>
    </row>
    <row r="23" spans="1:17" x14ac:dyDescent="0.35">
      <c r="A23" s="81"/>
      <c r="B23" s="107" t="s">
        <v>309</v>
      </c>
      <c r="C23" s="60">
        <v>139204.946</v>
      </c>
      <c r="D23" s="60">
        <v>0</v>
      </c>
      <c r="E23" s="60">
        <v>0</v>
      </c>
      <c r="F23" s="60">
        <v>0</v>
      </c>
      <c r="G23" s="60">
        <v>1276.0091799999921</v>
      </c>
      <c r="H23" s="60">
        <v>1276.0091799999921</v>
      </c>
      <c r="I23" s="60">
        <v>0</v>
      </c>
      <c r="J23" s="60">
        <v>0</v>
      </c>
      <c r="K23" s="60">
        <v>0</v>
      </c>
      <c r="L23" s="60">
        <v>0</v>
      </c>
      <c r="M23" s="60">
        <v>28088.597000000002</v>
      </c>
      <c r="N23" s="60">
        <v>9839.7225729649144</v>
      </c>
      <c r="O23" s="60">
        <v>498.94841862757983</v>
      </c>
      <c r="P23" s="60">
        <v>0</v>
      </c>
      <c r="Q23" s="60">
        <v>119181.11397433731</v>
      </c>
    </row>
    <row r="24" spans="1:17" x14ac:dyDescent="0.35">
      <c r="A24" s="81"/>
      <c r="B24" s="107" t="s">
        <v>310</v>
      </c>
      <c r="C24" s="60">
        <v>1876890.6279270269</v>
      </c>
      <c r="D24" s="60">
        <v>1777331.9609999999</v>
      </c>
      <c r="E24" s="60">
        <v>713505.94799999997</v>
      </c>
      <c r="F24" s="60">
        <v>0</v>
      </c>
      <c r="G24" s="60">
        <v>517502.29635999998</v>
      </c>
      <c r="H24" s="60">
        <v>517502.29635999998</v>
      </c>
      <c r="I24" s="60">
        <v>0</v>
      </c>
      <c r="J24" s="60">
        <v>0</v>
      </c>
      <c r="K24" s="60">
        <v>0</v>
      </c>
      <c r="L24" s="60">
        <v>213046.427</v>
      </c>
      <c r="M24" s="60">
        <v>936688.89038704522</v>
      </c>
      <c r="N24" s="60">
        <v>106831.74400000001</v>
      </c>
      <c r="O24" s="60">
        <v>0</v>
      </c>
      <c r="P24" s="60">
        <v>0</v>
      </c>
      <c r="Q24" s="60">
        <v>1029990.706179981</v>
      </c>
    </row>
    <row r="25" spans="1:17" x14ac:dyDescent="0.35">
      <c r="A25" s="81"/>
      <c r="B25" s="107" t="s">
        <v>311</v>
      </c>
      <c r="C25" s="60">
        <v>840001.32900000003</v>
      </c>
      <c r="D25" s="60">
        <v>552159.70200000005</v>
      </c>
      <c r="E25" s="60">
        <v>383385.978</v>
      </c>
      <c r="F25" s="60">
        <v>0</v>
      </c>
      <c r="G25" s="60">
        <v>318243.11204358388</v>
      </c>
      <c r="H25" s="60">
        <v>318243.11204358388</v>
      </c>
      <c r="I25" s="60">
        <v>0</v>
      </c>
      <c r="J25" s="60">
        <v>0</v>
      </c>
      <c r="K25" s="60">
        <v>0</v>
      </c>
      <c r="L25" s="60">
        <v>33026.90021</v>
      </c>
      <c r="M25" s="60">
        <v>160829.682</v>
      </c>
      <c r="N25" s="60">
        <v>10376.607599999999</v>
      </c>
      <c r="O25" s="60">
        <v>0</v>
      </c>
      <c r="P25" s="60">
        <v>0</v>
      </c>
      <c r="Q25" s="60">
        <v>721664.220346416</v>
      </c>
    </row>
    <row r="26" spans="1:17" x14ac:dyDescent="0.35">
      <c r="A26" s="81"/>
      <c r="B26" s="107" t="s">
        <v>312</v>
      </c>
      <c r="C26" s="60">
        <v>130552.223</v>
      </c>
      <c r="D26" s="60">
        <v>790857.32411000005</v>
      </c>
      <c r="E26" s="60">
        <v>460883.90518</v>
      </c>
      <c r="F26" s="60">
        <v>0</v>
      </c>
      <c r="G26" s="60">
        <v>307418.55797000002</v>
      </c>
      <c r="H26" s="60">
        <v>307418.55797000002</v>
      </c>
      <c r="I26" s="60">
        <v>0</v>
      </c>
      <c r="J26" s="60">
        <v>0</v>
      </c>
      <c r="K26" s="60">
        <v>0</v>
      </c>
      <c r="L26" s="60">
        <v>66748.646059999999</v>
      </c>
      <c r="M26" s="60">
        <v>146895.0552411</v>
      </c>
      <c r="N26" s="60">
        <v>4139.3980738586679</v>
      </c>
      <c r="O26" s="60">
        <v>0</v>
      </c>
      <c r="P26" s="60">
        <v>0</v>
      </c>
      <c r="Q26" s="60">
        <v>74513.266982758636</v>
      </c>
    </row>
    <row r="27" spans="1:17" x14ac:dyDescent="0.35">
      <c r="A27" s="81"/>
      <c r="B27" s="107" t="s">
        <v>313</v>
      </c>
      <c r="C27" s="60">
        <v>169235.42280898051</v>
      </c>
      <c r="D27" s="60">
        <v>963410.84688999993</v>
      </c>
      <c r="E27" s="60">
        <v>427804.67391999997</v>
      </c>
      <c r="F27" s="60">
        <v>0</v>
      </c>
      <c r="G27" s="60">
        <v>287431.73958382168</v>
      </c>
      <c r="H27" s="60">
        <v>287431.73958382168</v>
      </c>
      <c r="I27" s="60">
        <v>0</v>
      </c>
      <c r="J27" s="60">
        <v>0</v>
      </c>
      <c r="K27" s="60">
        <v>0</v>
      </c>
      <c r="L27" s="60">
        <v>19462.14847</v>
      </c>
      <c r="M27" s="60">
        <v>322055.13831020892</v>
      </c>
      <c r="N27" s="60">
        <v>115540.88800000001</v>
      </c>
      <c r="O27" s="60">
        <v>0</v>
      </c>
      <c r="P27" s="60">
        <v>0</v>
      </c>
      <c r="Q27" s="60">
        <v>83631.95836494994</v>
      </c>
    </row>
    <row r="28" spans="1:17" x14ac:dyDescent="0.35">
      <c r="A28" s="81"/>
      <c r="B28" s="107" t="s">
        <v>314</v>
      </c>
      <c r="C28" s="60">
        <v>251597.10699999999</v>
      </c>
      <c r="D28" s="60">
        <v>314958.35600000003</v>
      </c>
      <c r="E28" s="60">
        <v>314958.35600000003</v>
      </c>
      <c r="F28" s="60">
        <v>0</v>
      </c>
      <c r="G28" s="60">
        <v>114829.243</v>
      </c>
      <c r="H28" s="60">
        <v>114829.243</v>
      </c>
      <c r="I28" s="60">
        <v>0</v>
      </c>
      <c r="J28" s="60">
        <v>0</v>
      </c>
      <c r="K28" s="60">
        <v>0</v>
      </c>
      <c r="L28" s="60">
        <v>30817.651999999998</v>
      </c>
      <c r="M28" s="60">
        <v>35151.942999999999</v>
      </c>
      <c r="N28" s="60">
        <v>43222.741000000002</v>
      </c>
      <c r="O28" s="60">
        <v>0</v>
      </c>
      <c r="P28" s="60">
        <v>0</v>
      </c>
      <c r="Q28" s="60">
        <v>428979.36599999998</v>
      </c>
    </row>
    <row r="29" spans="1:17" x14ac:dyDescent="0.35">
      <c r="A29" s="81"/>
      <c r="B29" s="107" t="s">
        <v>315</v>
      </c>
      <c r="C29" s="60">
        <v>106075.02499999999</v>
      </c>
      <c r="D29" s="60">
        <v>102977.576</v>
      </c>
      <c r="E29" s="60">
        <v>46788.290999999997</v>
      </c>
      <c r="F29" s="60">
        <v>0</v>
      </c>
      <c r="G29" s="60">
        <v>16005.681</v>
      </c>
      <c r="H29" s="60">
        <v>16005.681</v>
      </c>
      <c r="I29" s="60">
        <v>0</v>
      </c>
      <c r="J29" s="60">
        <v>0</v>
      </c>
      <c r="K29" s="60">
        <v>0</v>
      </c>
      <c r="L29" s="60">
        <v>1799.0830000000001</v>
      </c>
      <c r="M29" s="60">
        <v>8215.8870000000006</v>
      </c>
      <c r="N29" s="60">
        <v>10018.904</v>
      </c>
      <c r="O29" s="60">
        <v>0</v>
      </c>
      <c r="P29" s="60">
        <v>0</v>
      </c>
      <c r="Q29" s="60">
        <v>136861.56899999999</v>
      </c>
    </row>
    <row r="30" spans="1:17" x14ac:dyDescent="0.35">
      <c r="A30" s="81"/>
      <c r="B30" s="107" t="s">
        <v>316</v>
      </c>
      <c r="C30" s="60">
        <v>-29303</v>
      </c>
      <c r="D30" s="60">
        <v>47365</v>
      </c>
      <c r="E30" s="60">
        <v>16623</v>
      </c>
      <c r="F30" s="60">
        <v>0</v>
      </c>
      <c r="G30" s="60">
        <v>9132</v>
      </c>
      <c r="H30" s="60">
        <v>26377</v>
      </c>
      <c r="I30" s="60">
        <v>0</v>
      </c>
      <c r="J30" s="60">
        <v>0</v>
      </c>
      <c r="K30" s="60">
        <v>0</v>
      </c>
      <c r="L30" s="60">
        <v>-2552</v>
      </c>
      <c r="M30" s="60">
        <v>30760</v>
      </c>
      <c r="N30" s="60">
        <v>24530</v>
      </c>
      <c r="O30" s="60">
        <v>0</v>
      </c>
      <c r="P30" s="60">
        <v>0</v>
      </c>
      <c r="Q30" s="60">
        <v>-42735</v>
      </c>
    </row>
    <row r="31" spans="1:17" x14ac:dyDescent="0.35">
      <c r="A31" s="81"/>
      <c r="B31" s="175" t="s">
        <v>55</v>
      </c>
      <c r="C31" s="178">
        <f t="shared" ref="C31:Q31" si="0">SUM(C6:C30)</f>
        <v>8250881.2552226288</v>
      </c>
      <c r="D31" s="178">
        <f t="shared" si="0"/>
        <v>21668736.661301047</v>
      </c>
      <c r="E31" s="178">
        <f t="shared" si="0"/>
        <v>9055311.5993131809</v>
      </c>
      <c r="F31" s="178">
        <f t="shared" si="0"/>
        <v>-608.67286882117332</v>
      </c>
      <c r="G31" s="178">
        <f t="shared" si="0"/>
        <v>5391133.3969580643</v>
      </c>
      <c r="H31" s="178">
        <f t="shared" si="0"/>
        <v>5435492.5419580638</v>
      </c>
      <c r="I31" s="178">
        <f t="shared" si="0"/>
        <v>102734.164</v>
      </c>
      <c r="J31" s="178">
        <f t="shared" si="0"/>
        <v>-129848.30899999999</v>
      </c>
      <c r="K31" s="178">
        <f t="shared" si="0"/>
        <v>0</v>
      </c>
      <c r="L31" s="178">
        <f t="shared" si="0"/>
        <v>322480.74516436743</v>
      </c>
      <c r="M31" s="178">
        <f t="shared" si="0"/>
        <v>4054687.4850411736</v>
      </c>
      <c r="N31" s="178">
        <f t="shared" si="0"/>
        <v>1652135.4277859628</v>
      </c>
      <c r="O31" s="178">
        <f t="shared" si="0"/>
        <v>99724.765673969552</v>
      </c>
      <c r="P31" s="178">
        <f t="shared" si="0"/>
        <v>729858.91839823429</v>
      </c>
      <c r="Q31" s="178">
        <f t="shared" si="0"/>
        <v>8342589.2982171439</v>
      </c>
    </row>
    <row r="32" spans="1:17" x14ac:dyDescent="0.35">
      <c r="A32" s="81"/>
      <c r="B32" s="826" t="s">
        <v>56</v>
      </c>
      <c r="C32" s="723"/>
      <c r="D32" s="723"/>
      <c r="E32" s="723"/>
      <c r="F32" s="723"/>
      <c r="G32" s="723"/>
      <c r="H32" s="723"/>
      <c r="I32" s="723"/>
      <c r="J32" s="723"/>
      <c r="K32" s="723"/>
      <c r="L32" s="723"/>
      <c r="M32" s="723"/>
      <c r="N32" s="723"/>
      <c r="O32" s="723"/>
      <c r="P32" s="723"/>
      <c r="Q32" s="724"/>
    </row>
    <row r="33" spans="1:17" x14ac:dyDescent="0.35">
      <c r="A33" s="81"/>
      <c r="B33" s="107" t="s">
        <v>57</v>
      </c>
      <c r="C33" s="60">
        <v>0</v>
      </c>
      <c r="D33" s="60">
        <v>48832.777999999998</v>
      </c>
      <c r="E33" s="60">
        <v>32087.712</v>
      </c>
      <c r="F33" s="60">
        <v>0</v>
      </c>
      <c r="G33" s="60">
        <v>62709.322</v>
      </c>
      <c r="H33" s="60">
        <v>62709.322</v>
      </c>
      <c r="I33" s="60">
        <v>0</v>
      </c>
      <c r="J33" s="60">
        <v>0</v>
      </c>
      <c r="K33" s="60">
        <v>0</v>
      </c>
      <c r="L33" s="60">
        <v>15409.566999999999</v>
      </c>
      <c r="M33" s="60">
        <v>17135.808000000001</v>
      </c>
      <c r="N33" s="60">
        <v>162199.18700000001</v>
      </c>
      <c r="O33" s="60">
        <v>12557.61</v>
      </c>
      <c r="P33" s="60">
        <v>0</v>
      </c>
      <c r="Q33" s="61">
        <v>86474.592000000004</v>
      </c>
    </row>
    <row r="34" spans="1:17" x14ac:dyDescent="0.35">
      <c r="A34" s="81"/>
      <c r="B34" s="107" t="s">
        <v>58</v>
      </c>
      <c r="C34" s="60">
        <v>549799.34299999999</v>
      </c>
      <c r="D34" s="60">
        <v>1014874.767335751</v>
      </c>
      <c r="E34" s="60">
        <v>923017.81333575142</v>
      </c>
      <c r="F34" s="60">
        <v>0</v>
      </c>
      <c r="G34" s="60">
        <v>427071.50406336121</v>
      </c>
      <c r="H34" s="60">
        <v>427071.50406336121</v>
      </c>
      <c r="I34" s="60">
        <v>0</v>
      </c>
      <c r="J34" s="60">
        <v>0</v>
      </c>
      <c r="K34" s="60">
        <v>0</v>
      </c>
      <c r="L34" s="60">
        <v>165759.098</v>
      </c>
      <c r="M34" s="60">
        <v>61562.462834706777</v>
      </c>
      <c r="N34" s="60">
        <v>0</v>
      </c>
      <c r="O34" s="60">
        <v>0</v>
      </c>
      <c r="P34" s="60">
        <v>0</v>
      </c>
      <c r="Q34" s="61">
        <v>818424.09143768332</v>
      </c>
    </row>
    <row r="35" spans="1:17" x14ac:dyDescent="0.35">
      <c r="A35" s="81"/>
      <c r="B35" s="107" t="s">
        <v>59</v>
      </c>
      <c r="C35" s="614">
        <v>7880339.1270000003</v>
      </c>
      <c r="D35" s="614">
        <v>2481746.5619999999</v>
      </c>
      <c r="E35" s="60">
        <v>2167698.5920000002</v>
      </c>
      <c r="F35" s="60">
        <v>0</v>
      </c>
      <c r="G35" s="60">
        <v>1678042.31556</v>
      </c>
      <c r="H35" s="60">
        <v>1678042.31556</v>
      </c>
      <c r="I35" s="60">
        <v>0</v>
      </c>
      <c r="J35" s="60">
        <v>0</v>
      </c>
      <c r="K35" s="60">
        <v>0</v>
      </c>
      <c r="L35" s="60">
        <v>523697.728</v>
      </c>
      <c r="M35" s="60">
        <v>-87181</v>
      </c>
      <c r="N35" s="60">
        <v>1045770.3</v>
      </c>
      <c r="O35" s="60">
        <v>0</v>
      </c>
      <c r="P35" s="60">
        <v>0</v>
      </c>
      <c r="Q35" s="61">
        <v>8979248.9754400011</v>
      </c>
    </row>
    <row r="36" spans="1:17" x14ac:dyDescent="0.35">
      <c r="A36" s="81"/>
      <c r="B36" s="175" t="s">
        <v>55</v>
      </c>
      <c r="C36" s="178">
        <f t="shared" ref="C36:Q36" si="1">SUM(C33:C35)</f>
        <v>8430138.4700000007</v>
      </c>
      <c r="D36" s="178">
        <f t="shared" si="1"/>
        <v>3545454.1073357509</v>
      </c>
      <c r="E36" s="178">
        <f t="shared" si="1"/>
        <v>3122804.1173357517</v>
      </c>
      <c r="F36" s="178">
        <f t="shared" si="1"/>
        <v>0</v>
      </c>
      <c r="G36" s="178">
        <f t="shared" si="1"/>
        <v>2167823.141623361</v>
      </c>
      <c r="H36" s="178">
        <f t="shared" si="1"/>
        <v>2167823.141623361</v>
      </c>
      <c r="I36" s="178">
        <f t="shared" si="1"/>
        <v>0</v>
      </c>
      <c r="J36" s="178">
        <f t="shared" si="1"/>
        <v>0</v>
      </c>
      <c r="K36" s="178">
        <f t="shared" si="1"/>
        <v>0</v>
      </c>
      <c r="L36" s="178">
        <f t="shared" si="1"/>
        <v>704866.39300000004</v>
      </c>
      <c r="M36" s="178">
        <f t="shared" si="1"/>
        <v>-8482.7291652932181</v>
      </c>
      <c r="N36" s="178">
        <f t="shared" si="1"/>
        <v>1207969.487</v>
      </c>
      <c r="O36" s="178">
        <f t="shared" si="1"/>
        <v>12557.61</v>
      </c>
      <c r="P36" s="178">
        <f t="shared" si="1"/>
        <v>0</v>
      </c>
      <c r="Q36" s="178">
        <f t="shared" si="1"/>
        <v>9884147.6588776838</v>
      </c>
    </row>
    <row r="37" spans="1:17" x14ac:dyDescent="0.35">
      <c r="A37" s="81"/>
      <c r="B37" s="827" t="s">
        <v>61</v>
      </c>
      <c r="C37" s="728"/>
      <c r="D37" s="728"/>
      <c r="E37" s="728"/>
      <c r="F37" s="728"/>
      <c r="G37" s="728"/>
      <c r="H37" s="728"/>
      <c r="I37" s="728"/>
      <c r="J37" s="728"/>
      <c r="K37" s="728"/>
      <c r="L37" s="728"/>
      <c r="M37" s="728"/>
      <c r="N37" s="728"/>
      <c r="O37" s="728"/>
      <c r="P37" s="728"/>
      <c r="Q37" s="728"/>
    </row>
  </sheetData>
  <sheetProtection algorithmName="SHA-512" hashValue="rp/b4bDPzDzlM0k7lz1fGEbr44MjkGUxt6p+cjOnLvPUTx5SMd8t80Tv3p52DkBcQQvmfOBMExIhNB8vBN5EHw==" saltValue="HOi2fiuV95KLsT03SnUu/Q==" spinCount="100000" sheet="1" objects="1" scenarios="1"/>
  <mergeCells count="4">
    <mergeCell ref="B32:Q32"/>
    <mergeCell ref="B37:Q37"/>
    <mergeCell ref="B3:Q3"/>
    <mergeCell ref="B5:Q5"/>
  </mergeCells>
  <pageMargins left="0.7" right="0.7" top="0.75" bottom="0.75" header="0.3" footer="0.3"/>
  <pageSetup scale="52" orientation="landscape"/>
  <headerFooter>
    <oddFooter>&amp;C_x000D_&amp;1#&amp;"Calibri"&amp;11&amp;K000000 Britam Public</oddFooter>
  </headerFooter>
  <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79">
    <tabColor rgb="FFCC9900"/>
    <pageSetUpPr fitToPage="1"/>
  </sheetPr>
  <dimension ref="B3:Q37"/>
  <sheetViews>
    <sheetView showGridLines="0" topLeftCell="O1" zoomScale="70" zoomScaleNormal="70" workbookViewId="0">
      <selection activeCell="B4" sqref="B4"/>
    </sheetView>
  </sheetViews>
  <sheetFormatPr defaultRowHeight="13" x14ac:dyDescent="0.3"/>
  <cols>
    <col min="1" max="1" width="9" style="51" customWidth="1"/>
    <col min="2" max="2" width="39.7265625" style="51" bestFit="1" customWidth="1"/>
    <col min="3" max="3" width="14.6328125" style="51" bestFit="1" customWidth="1"/>
    <col min="4" max="4" width="16.54296875" style="51" bestFit="1" customWidth="1"/>
    <col min="5" max="5" width="14.6328125" style="51" bestFit="1" customWidth="1"/>
    <col min="6" max="6" width="12.90625" style="51" bestFit="1" customWidth="1"/>
    <col min="7" max="9" width="13.6328125" style="51" bestFit="1" customWidth="1"/>
    <col min="10" max="10" width="10.26953125" style="51" bestFit="1" customWidth="1"/>
    <col min="11" max="11" width="10.90625" style="51" bestFit="1" customWidth="1"/>
    <col min="12" max="12" width="13.26953125" style="51" bestFit="1" customWidth="1"/>
    <col min="13" max="13" width="14.54296875" style="51" bestFit="1" customWidth="1"/>
    <col min="14" max="14" width="13.6328125" style="51" bestFit="1" customWidth="1"/>
    <col min="15" max="15" width="12.54296875" style="51" bestFit="1" customWidth="1"/>
    <col min="16" max="16" width="13.6328125" style="51" bestFit="1" customWidth="1"/>
    <col min="17" max="17" width="14.6328125" style="52" bestFit="1" customWidth="1"/>
    <col min="18" max="18" width="13.453125" style="51" bestFit="1" customWidth="1"/>
    <col min="19" max="19" width="9.54296875" style="51" bestFit="1" customWidth="1"/>
    <col min="20" max="25" width="8.7265625" style="51" customWidth="1"/>
    <col min="26" max="16384" width="8.7265625" style="51"/>
  </cols>
  <sheetData>
    <row r="3" spans="2:17" ht="22.5" customHeight="1" x14ac:dyDescent="0.35">
      <c r="B3" s="814" t="s">
        <v>1632</v>
      </c>
      <c r="C3" s="723"/>
      <c r="D3" s="723"/>
      <c r="E3" s="723"/>
      <c r="F3" s="723"/>
      <c r="G3" s="723"/>
      <c r="H3" s="723"/>
      <c r="I3" s="723"/>
      <c r="J3" s="723"/>
      <c r="K3" s="723"/>
      <c r="L3" s="723"/>
      <c r="M3" s="723"/>
      <c r="N3" s="723"/>
      <c r="O3" s="723"/>
      <c r="P3" s="723"/>
      <c r="Q3" s="724"/>
    </row>
    <row r="4" spans="2:17" s="99" customFormat="1" ht="44.25" customHeight="1" x14ac:dyDescent="0.3">
      <c r="B4" s="108" t="s">
        <v>1</v>
      </c>
      <c r="C4" s="100" t="s">
        <v>398</v>
      </c>
      <c r="D4" s="100" t="s">
        <v>399</v>
      </c>
      <c r="E4" s="100" t="s">
        <v>400</v>
      </c>
      <c r="F4" s="100" t="s">
        <v>401</v>
      </c>
      <c r="G4" s="100" t="s">
        <v>402</v>
      </c>
      <c r="H4" s="100" t="s">
        <v>403</v>
      </c>
      <c r="I4" s="100" t="s">
        <v>404</v>
      </c>
      <c r="J4" s="100" t="s">
        <v>405</v>
      </c>
      <c r="K4" s="100" t="s">
        <v>406</v>
      </c>
      <c r="L4" s="100" t="s">
        <v>407</v>
      </c>
      <c r="M4" s="100" t="s">
        <v>408</v>
      </c>
      <c r="N4" s="100" t="s">
        <v>3</v>
      </c>
      <c r="O4" s="100" t="s">
        <v>409</v>
      </c>
      <c r="P4" s="100" t="s">
        <v>410</v>
      </c>
      <c r="Q4" s="100" t="s">
        <v>411</v>
      </c>
    </row>
    <row r="5" spans="2:17" ht="14.5" customHeight="1" x14ac:dyDescent="0.35">
      <c r="B5" s="828" t="s">
        <v>17</v>
      </c>
      <c r="C5" s="723"/>
      <c r="D5" s="723"/>
      <c r="E5" s="723"/>
      <c r="F5" s="723"/>
      <c r="G5" s="723"/>
      <c r="H5" s="723"/>
      <c r="I5" s="723"/>
      <c r="J5" s="723"/>
      <c r="K5" s="723"/>
      <c r="L5" s="723"/>
      <c r="M5" s="723"/>
      <c r="N5" s="723"/>
      <c r="O5" s="723"/>
      <c r="P5" s="723"/>
      <c r="Q5" s="724"/>
    </row>
    <row r="6" spans="2:17" ht="12.5" customHeight="1" x14ac:dyDescent="0.25">
      <c r="B6" s="67" t="s">
        <v>294</v>
      </c>
      <c r="C6" s="60">
        <v>0</v>
      </c>
      <c r="D6" s="60">
        <v>0</v>
      </c>
      <c r="E6" s="60">
        <v>0</v>
      </c>
      <c r="F6" s="60">
        <v>0</v>
      </c>
      <c r="G6" s="60">
        <v>0</v>
      </c>
      <c r="H6" s="60">
        <v>0</v>
      </c>
      <c r="I6" s="60">
        <v>0</v>
      </c>
      <c r="J6" s="60">
        <v>0</v>
      </c>
      <c r="K6" s="60">
        <v>0</v>
      </c>
      <c r="L6" s="60">
        <v>0</v>
      </c>
      <c r="M6" s="60">
        <v>0</v>
      </c>
      <c r="N6" s="60">
        <v>0</v>
      </c>
      <c r="O6" s="60">
        <v>0</v>
      </c>
      <c r="P6" s="60">
        <v>0</v>
      </c>
      <c r="Q6" s="60">
        <v>0</v>
      </c>
    </row>
    <row r="7" spans="2:17" ht="12.5" customHeight="1" x14ac:dyDescent="0.25">
      <c r="B7" s="67" t="s">
        <v>295</v>
      </c>
      <c r="C7" s="60">
        <v>320638.217</v>
      </c>
      <c r="D7" s="60">
        <v>114667.118</v>
      </c>
      <c r="E7" s="60">
        <v>114667.118</v>
      </c>
      <c r="F7" s="60">
        <v>0</v>
      </c>
      <c r="G7" s="60">
        <v>73573.114000000001</v>
      </c>
      <c r="H7" s="60">
        <v>73573.114000000001</v>
      </c>
      <c r="I7" s="60">
        <v>0</v>
      </c>
      <c r="J7" s="60">
        <v>0</v>
      </c>
      <c r="K7" s="60">
        <v>0</v>
      </c>
      <c r="L7" s="60">
        <v>0</v>
      </c>
      <c r="M7" s="60">
        <v>0</v>
      </c>
      <c r="N7" s="60">
        <v>0</v>
      </c>
      <c r="O7" s="60">
        <v>0</v>
      </c>
      <c r="P7" s="60">
        <v>0</v>
      </c>
      <c r="Q7" s="60">
        <v>361732.22100000002</v>
      </c>
    </row>
    <row r="8" spans="2:17" ht="12.5" customHeight="1" x14ac:dyDescent="0.25">
      <c r="B8" s="67" t="s">
        <v>296</v>
      </c>
      <c r="C8" s="60">
        <v>23843192.463</v>
      </c>
      <c r="D8" s="60">
        <v>4899890.5240000002</v>
      </c>
      <c r="E8" s="60">
        <v>4899890.5240000002</v>
      </c>
      <c r="F8" s="60">
        <v>0</v>
      </c>
      <c r="G8" s="60">
        <v>2198798.9700000002</v>
      </c>
      <c r="H8" s="60">
        <v>2198798.9700000002</v>
      </c>
      <c r="I8" s="60">
        <v>0</v>
      </c>
      <c r="J8" s="60">
        <v>0</v>
      </c>
      <c r="K8" s="60">
        <v>0</v>
      </c>
      <c r="L8" s="60">
        <v>39044.29</v>
      </c>
      <c r="M8" s="60">
        <v>312605.908</v>
      </c>
      <c r="N8" s="60">
        <v>1749034.182</v>
      </c>
      <c r="O8" s="60">
        <v>28735.958999999999</v>
      </c>
      <c r="P8" s="60">
        <v>64661.434000000001</v>
      </c>
      <c r="Q8" s="60">
        <v>27848270.607999999</v>
      </c>
    </row>
    <row r="9" spans="2:17" ht="12.5" customHeight="1" x14ac:dyDescent="0.25">
      <c r="B9" s="67" t="s">
        <v>297</v>
      </c>
      <c r="C9" s="60">
        <v>0</v>
      </c>
      <c r="D9" s="60">
        <v>0</v>
      </c>
      <c r="E9" s="60">
        <v>0</v>
      </c>
      <c r="F9" s="60">
        <v>0</v>
      </c>
      <c r="G9" s="60">
        <v>0</v>
      </c>
      <c r="H9" s="60">
        <v>0</v>
      </c>
      <c r="I9" s="60">
        <v>0</v>
      </c>
      <c r="J9" s="60">
        <v>0</v>
      </c>
      <c r="K9" s="60">
        <v>0</v>
      </c>
      <c r="L9" s="60">
        <v>0</v>
      </c>
      <c r="M9" s="60">
        <v>0</v>
      </c>
      <c r="N9" s="60">
        <v>0</v>
      </c>
      <c r="O9" s="60">
        <v>0</v>
      </c>
      <c r="P9" s="60">
        <v>0</v>
      </c>
      <c r="Q9" s="60">
        <v>0</v>
      </c>
    </row>
    <row r="10" spans="2:17" ht="12.5" customHeight="1" x14ac:dyDescent="0.25">
      <c r="B10" s="67" t="s">
        <v>298</v>
      </c>
      <c r="C10" s="60">
        <v>0</v>
      </c>
      <c r="D10" s="60">
        <v>0</v>
      </c>
      <c r="E10" s="60">
        <v>0</v>
      </c>
      <c r="F10" s="60">
        <v>0</v>
      </c>
      <c r="G10" s="60">
        <v>0</v>
      </c>
      <c r="H10" s="60">
        <v>0</v>
      </c>
      <c r="I10" s="60">
        <v>0</v>
      </c>
      <c r="J10" s="60">
        <v>0</v>
      </c>
      <c r="K10" s="60">
        <v>0</v>
      </c>
      <c r="L10" s="60">
        <v>0</v>
      </c>
      <c r="M10" s="60">
        <v>0</v>
      </c>
      <c r="N10" s="60">
        <v>0</v>
      </c>
      <c r="O10" s="60">
        <v>0</v>
      </c>
      <c r="P10" s="60">
        <v>0</v>
      </c>
      <c r="Q10" s="60">
        <v>0</v>
      </c>
    </row>
    <row r="11" spans="2:17" ht="12.5" customHeight="1" x14ac:dyDescent="0.25">
      <c r="B11" s="67" t="s">
        <v>299</v>
      </c>
      <c r="C11" s="60">
        <v>0</v>
      </c>
      <c r="D11" s="60">
        <v>0</v>
      </c>
      <c r="E11" s="60">
        <v>0</v>
      </c>
      <c r="F11" s="60">
        <v>0</v>
      </c>
      <c r="G11" s="60">
        <v>0</v>
      </c>
      <c r="H11" s="60">
        <v>0</v>
      </c>
      <c r="I11" s="60">
        <v>0</v>
      </c>
      <c r="J11" s="60">
        <v>0</v>
      </c>
      <c r="K11" s="60">
        <v>0</v>
      </c>
      <c r="L11" s="60">
        <v>0</v>
      </c>
      <c r="M11" s="60">
        <v>0</v>
      </c>
      <c r="N11" s="60">
        <v>0</v>
      </c>
      <c r="O11" s="60">
        <v>0</v>
      </c>
      <c r="P11" s="60">
        <v>0</v>
      </c>
      <c r="Q11" s="60">
        <v>0</v>
      </c>
    </row>
    <row r="12" spans="2:17" ht="12.5" customHeight="1" x14ac:dyDescent="0.25">
      <c r="B12" s="67" t="s">
        <v>26</v>
      </c>
      <c r="C12" s="60">
        <v>0</v>
      </c>
      <c r="D12" s="60">
        <v>0</v>
      </c>
      <c r="E12" s="60">
        <v>0</v>
      </c>
      <c r="F12" s="60">
        <v>0</v>
      </c>
      <c r="G12" s="60">
        <v>0</v>
      </c>
      <c r="H12" s="60">
        <v>0</v>
      </c>
      <c r="I12" s="60">
        <v>0</v>
      </c>
      <c r="J12" s="60">
        <v>0</v>
      </c>
      <c r="K12" s="60">
        <v>0</v>
      </c>
      <c r="L12" s="60">
        <v>0</v>
      </c>
      <c r="M12" s="60">
        <v>0</v>
      </c>
      <c r="N12" s="60">
        <v>0</v>
      </c>
      <c r="O12" s="60">
        <v>0</v>
      </c>
      <c r="P12" s="60">
        <v>0</v>
      </c>
      <c r="Q12" s="60">
        <v>0</v>
      </c>
    </row>
    <row r="13" spans="2:17" ht="12.5" customHeight="1" x14ac:dyDescent="0.25">
      <c r="B13" s="67" t="s">
        <v>300</v>
      </c>
      <c r="C13" s="60">
        <v>0</v>
      </c>
      <c r="D13" s="60">
        <v>0</v>
      </c>
      <c r="E13" s="60">
        <v>0</v>
      </c>
      <c r="F13" s="60">
        <v>0</v>
      </c>
      <c r="G13" s="60">
        <v>0</v>
      </c>
      <c r="H13" s="60">
        <v>0</v>
      </c>
      <c r="I13" s="60">
        <v>0</v>
      </c>
      <c r="J13" s="60">
        <v>0</v>
      </c>
      <c r="K13" s="60">
        <v>0</v>
      </c>
      <c r="L13" s="60">
        <v>0</v>
      </c>
      <c r="M13" s="60">
        <v>0</v>
      </c>
      <c r="N13" s="60">
        <v>0</v>
      </c>
      <c r="O13" s="60">
        <v>0</v>
      </c>
      <c r="P13" s="60">
        <v>0</v>
      </c>
      <c r="Q13" s="60">
        <v>0</v>
      </c>
    </row>
    <row r="14" spans="2:17" ht="12.5" customHeight="1" x14ac:dyDescent="0.25">
      <c r="B14" s="67" t="s">
        <v>301</v>
      </c>
      <c r="C14" s="60">
        <v>0</v>
      </c>
      <c r="D14" s="60">
        <v>0</v>
      </c>
      <c r="E14" s="60">
        <v>0</v>
      </c>
      <c r="F14" s="60">
        <v>0</v>
      </c>
      <c r="G14" s="60">
        <v>0</v>
      </c>
      <c r="H14" s="60">
        <v>0</v>
      </c>
      <c r="I14" s="60">
        <v>0</v>
      </c>
      <c r="J14" s="60">
        <v>0</v>
      </c>
      <c r="K14" s="60">
        <v>0</v>
      </c>
      <c r="L14" s="60">
        <v>0</v>
      </c>
      <c r="M14" s="60">
        <v>0</v>
      </c>
      <c r="N14" s="60">
        <v>0</v>
      </c>
      <c r="O14" s="60">
        <v>0</v>
      </c>
      <c r="P14" s="60">
        <v>0</v>
      </c>
      <c r="Q14" s="60">
        <v>0</v>
      </c>
    </row>
    <row r="15" spans="2:17" ht="12.5" customHeight="1" x14ac:dyDescent="0.25">
      <c r="B15" s="67" t="s">
        <v>302</v>
      </c>
      <c r="C15" s="60">
        <v>35547.993000000002</v>
      </c>
      <c r="D15" s="60">
        <v>42224</v>
      </c>
      <c r="E15" s="60">
        <v>42224</v>
      </c>
      <c r="F15" s="60">
        <v>0</v>
      </c>
      <c r="G15" s="60">
        <v>11733.148999999999</v>
      </c>
      <c r="H15" s="60">
        <v>11733.148999999999</v>
      </c>
      <c r="I15" s="60">
        <v>0</v>
      </c>
      <c r="J15" s="60">
        <v>0</v>
      </c>
      <c r="K15" s="60">
        <v>0</v>
      </c>
      <c r="L15" s="60">
        <v>0</v>
      </c>
      <c r="M15" s="60">
        <v>0</v>
      </c>
      <c r="N15" s="60">
        <v>0</v>
      </c>
      <c r="O15" s="60">
        <v>0</v>
      </c>
      <c r="P15" s="60">
        <v>0</v>
      </c>
      <c r="Q15" s="60">
        <v>66038.843999999997</v>
      </c>
    </row>
    <row r="16" spans="2:17" ht="12.5" customHeight="1" x14ac:dyDescent="0.25">
      <c r="B16" s="67" t="s">
        <v>303</v>
      </c>
      <c r="C16" s="60">
        <v>33048605.168120481</v>
      </c>
      <c r="D16" s="60">
        <v>6098609.4161699908</v>
      </c>
      <c r="E16" s="60">
        <v>6098609.4161699908</v>
      </c>
      <c r="F16" s="60">
        <v>0</v>
      </c>
      <c r="G16" s="60">
        <v>3178167.1579999998</v>
      </c>
      <c r="H16" s="60">
        <v>0</v>
      </c>
      <c r="I16" s="60">
        <v>3178167.1579999998</v>
      </c>
      <c r="J16" s="60">
        <v>0</v>
      </c>
      <c r="K16" s="60">
        <v>0</v>
      </c>
      <c r="L16" s="60">
        <v>64948.423000000003</v>
      </c>
      <c r="M16" s="60">
        <v>239126.6853324</v>
      </c>
      <c r="N16" s="60">
        <v>3450825.361</v>
      </c>
      <c r="O16" s="60">
        <v>0</v>
      </c>
      <c r="P16" s="60">
        <v>0</v>
      </c>
      <c r="Q16" s="60">
        <v>39115797.678958073</v>
      </c>
    </row>
    <row r="17" spans="2:17" ht="12.5" customHeight="1" x14ac:dyDescent="0.25">
      <c r="B17" s="67" t="s">
        <v>304</v>
      </c>
      <c r="C17" s="60">
        <v>8127136.5499999998</v>
      </c>
      <c r="D17" s="60">
        <v>1857427.19428405</v>
      </c>
      <c r="E17" s="60">
        <v>1857427.19428405</v>
      </c>
      <c r="F17" s="60">
        <v>0</v>
      </c>
      <c r="G17" s="60">
        <v>1059511.3589999999</v>
      </c>
      <c r="H17" s="60">
        <v>1059511.3589999999</v>
      </c>
      <c r="I17" s="60">
        <v>0</v>
      </c>
      <c r="J17" s="60">
        <v>0</v>
      </c>
      <c r="K17" s="60">
        <v>0</v>
      </c>
      <c r="L17" s="60">
        <v>3800.4595724878332</v>
      </c>
      <c r="M17" s="60">
        <v>56774.374008241342</v>
      </c>
      <c r="N17" s="60">
        <v>123748.4133964956</v>
      </c>
      <c r="O17" s="60">
        <v>1102.536389776719</v>
      </c>
      <c r="P17" s="60">
        <v>0</v>
      </c>
      <c r="Q17" s="60">
        <v>8987123.4287100397</v>
      </c>
    </row>
    <row r="18" spans="2:17" ht="12.5" customHeight="1" x14ac:dyDescent="0.25">
      <c r="B18" s="67" t="s">
        <v>305</v>
      </c>
      <c r="C18" s="60">
        <v>0</v>
      </c>
      <c r="D18" s="60">
        <v>1436722.899</v>
      </c>
      <c r="E18" s="60">
        <v>1436722.899</v>
      </c>
      <c r="F18" s="60">
        <v>0</v>
      </c>
      <c r="G18" s="60">
        <v>0</v>
      </c>
      <c r="H18" s="60">
        <v>0</v>
      </c>
      <c r="I18" s="60">
        <v>0</v>
      </c>
      <c r="J18" s="60">
        <v>0</v>
      </c>
      <c r="K18" s="60">
        <v>0</v>
      </c>
      <c r="L18" s="60">
        <v>0</v>
      </c>
      <c r="M18" s="60">
        <v>0</v>
      </c>
      <c r="N18" s="60">
        <v>0</v>
      </c>
      <c r="O18" s="60">
        <v>0</v>
      </c>
      <c r="P18" s="60">
        <v>0</v>
      </c>
      <c r="Q18" s="60">
        <v>1436722.899</v>
      </c>
    </row>
    <row r="19" spans="2:17" ht="12.5" customHeight="1" x14ac:dyDescent="0.25">
      <c r="B19" s="67" t="s">
        <v>306</v>
      </c>
      <c r="C19" s="60">
        <v>225313.29135000001</v>
      </c>
      <c r="D19" s="60">
        <v>75727.88725</v>
      </c>
      <c r="E19" s="60">
        <v>75727.88725</v>
      </c>
      <c r="F19" s="60">
        <v>0</v>
      </c>
      <c r="G19" s="60">
        <v>37891.692669999997</v>
      </c>
      <c r="H19" s="60">
        <v>37891.692669999997</v>
      </c>
      <c r="I19" s="60">
        <v>0</v>
      </c>
      <c r="J19" s="60">
        <v>0</v>
      </c>
      <c r="K19" s="60">
        <v>0</v>
      </c>
      <c r="L19" s="60">
        <v>0</v>
      </c>
      <c r="M19" s="60">
        <v>2165.8389999999999</v>
      </c>
      <c r="N19" s="60">
        <v>26611.017886460821</v>
      </c>
      <c r="O19" s="60">
        <v>0</v>
      </c>
      <c r="P19" s="60">
        <v>0</v>
      </c>
      <c r="Q19" s="60">
        <v>287594.66481646081</v>
      </c>
    </row>
    <row r="20" spans="2:17" ht="12.5" customHeight="1" x14ac:dyDescent="0.25">
      <c r="B20" s="67" t="s">
        <v>307</v>
      </c>
      <c r="C20" s="60">
        <v>0</v>
      </c>
      <c r="D20" s="60">
        <v>0</v>
      </c>
      <c r="E20" s="60">
        <v>0</v>
      </c>
      <c r="F20" s="60">
        <v>0</v>
      </c>
      <c r="G20" s="60">
        <v>0</v>
      </c>
      <c r="H20" s="60">
        <v>0</v>
      </c>
      <c r="I20" s="60">
        <v>0</v>
      </c>
      <c r="J20" s="60">
        <v>0</v>
      </c>
      <c r="K20" s="60">
        <v>0</v>
      </c>
      <c r="L20" s="60">
        <v>0</v>
      </c>
      <c r="M20" s="60">
        <v>0</v>
      </c>
      <c r="N20" s="60">
        <v>0</v>
      </c>
      <c r="O20" s="60">
        <v>0</v>
      </c>
      <c r="P20" s="60">
        <v>0</v>
      </c>
      <c r="Q20" s="60">
        <v>0</v>
      </c>
    </row>
    <row r="21" spans="2:17" ht="12.5" customHeight="1" x14ac:dyDescent="0.25">
      <c r="B21" s="67" t="s">
        <v>308</v>
      </c>
      <c r="C21" s="60">
        <v>-7097.07</v>
      </c>
      <c r="D21" s="60">
        <v>341499.272</v>
      </c>
      <c r="E21" s="60">
        <v>341499.272</v>
      </c>
      <c r="F21" s="60">
        <v>0</v>
      </c>
      <c r="G21" s="60">
        <v>423975.049</v>
      </c>
      <c r="H21" s="60">
        <v>423975.049</v>
      </c>
      <c r="I21" s="60">
        <v>0</v>
      </c>
      <c r="J21" s="60">
        <v>0</v>
      </c>
      <c r="K21" s="60">
        <v>0</v>
      </c>
      <c r="L21" s="60">
        <v>5904.1329999999998</v>
      </c>
      <c r="M21" s="60">
        <v>130573.24800000001</v>
      </c>
      <c r="N21" s="60">
        <v>145833.15900000001</v>
      </c>
      <c r="O21" s="60">
        <v>11043.95</v>
      </c>
      <c r="P21" s="60">
        <v>0</v>
      </c>
      <c r="Q21" s="60">
        <v>-91261.019</v>
      </c>
    </row>
    <row r="22" spans="2:17" ht="12.5" customHeight="1" x14ac:dyDescent="0.25">
      <c r="B22" s="67" t="s">
        <v>40</v>
      </c>
      <c r="C22" s="60">
        <v>1241414.6939999999</v>
      </c>
      <c r="D22" s="60">
        <v>261978</v>
      </c>
      <c r="E22" s="60">
        <v>261978</v>
      </c>
      <c r="F22" s="60">
        <v>0</v>
      </c>
      <c r="G22" s="60">
        <v>143470.66200000001</v>
      </c>
      <c r="H22" s="60">
        <v>143470.66200000001</v>
      </c>
      <c r="I22" s="60">
        <v>0</v>
      </c>
      <c r="J22" s="60">
        <v>0</v>
      </c>
      <c r="K22" s="60">
        <v>0</v>
      </c>
      <c r="L22" s="60">
        <v>6179</v>
      </c>
      <c r="M22" s="60">
        <v>55588.362999999998</v>
      </c>
      <c r="N22" s="60">
        <v>127132.973</v>
      </c>
      <c r="O22" s="60">
        <v>0</v>
      </c>
      <c r="P22" s="60">
        <v>0</v>
      </c>
      <c r="Q22" s="60">
        <v>1425287.642</v>
      </c>
    </row>
    <row r="23" spans="2:17" ht="12.5" customHeight="1" x14ac:dyDescent="0.25">
      <c r="B23" s="67" t="s">
        <v>309</v>
      </c>
      <c r="C23" s="60">
        <v>0</v>
      </c>
      <c r="D23" s="60">
        <v>0</v>
      </c>
      <c r="E23" s="60">
        <v>0</v>
      </c>
      <c r="F23" s="60">
        <v>0</v>
      </c>
      <c r="G23" s="60">
        <v>0</v>
      </c>
      <c r="H23" s="60">
        <v>0</v>
      </c>
      <c r="I23" s="60">
        <v>0</v>
      </c>
      <c r="J23" s="60">
        <v>0</v>
      </c>
      <c r="K23" s="60">
        <v>0</v>
      </c>
      <c r="L23" s="60">
        <v>0</v>
      </c>
      <c r="M23" s="60">
        <v>0</v>
      </c>
      <c r="N23" s="60">
        <v>0</v>
      </c>
      <c r="O23" s="60">
        <v>0</v>
      </c>
      <c r="P23" s="60">
        <v>0</v>
      </c>
      <c r="Q23" s="60">
        <v>0</v>
      </c>
    </row>
    <row r="24" spans="2:17" ht="12.5" customHeight="1" x14ac:dyDescent="0.25">
      <c r="B24" s="67" t="s">
        <v>310</v>
      </c>
      <c r="C24" s="60">
        <v>0</v>
      </c>
      <c r="D24" s="60">
        <v>0</v>
      </c>
      <c r="E24" s="60">
        <v>0</v>
      </c>
      <c r="F24" s="60">
        <v>0</v>
      </c>
      <c r="G24" s="60">
        <v>0</v>
      </c>
      <c r="H24" s="60">
        <v>0</v>
      </c>
      <c r="I24" s="60">
        <v>0</v>
      </c>
      <c r="J24" s="60">
        <v>0</v>
      </c>
      <c r="K24" s="60">
        <v>0</v>
      </c>
      <c r="L24" s="60">
        <v>0</v>
      </c>
      <c r="M24" s="60">
        <v>0</v>
      </c>
      <c r="N24" s="60">
        <v>0</v>
      </c>
      <c r="O24" s="60">
        <v>0</v>
      </c>
      <c r="P24" s="60">
        <v>0</v>
      </c>
      <c r="Q24" s="60">
        <v>0</v>
      </c>
    </row>
    <row r="25" spans="2:17" ht="12.5" customHeight="1" x14ac:dyDescent="0.25">
      <c r="B25" s="67" t="s">
        <v>311</v>
      </c>
      <c r="C25" s="60">
        <v>0</v>
      </c>
      <c r="D25" s="60">
        <v>53517.181640000003</v>
      </c>
      <c r="E25" s="60">
        <v>53517.181640000003</v>
      </c>
      <c r="F25" s="60">
        <v>0</v>
      </c>
      <c r="G25" s="60">
        <v>17015.724999999999</v>
      </c>
      <c r="H25" s="60">
        <v>17015.724999999999</v>
      </c>
      <c r="I25" s="60">
        <v>0</v>
      </c>
      <c r="J25" s="60">
        <v>0</v>
      </c>
      <c r="K25" s="60">
        <v>0</v>
      </c>
      <c r="L25" s="60">
        <v>0</v>
      </c>
      <c r="M25" s="60">
        <v>0</v>
      </c>
      <c r="N25" s="60">
        <v>0</v>
      </c>
      <c r="O25" s="60">
        <v>0</v>
      </c>
      <c r="P25" s="60">
        <v>0</v>
      </c>
      <c r="Q25" s="60">
        <v>36501.456639999997</v>
      </c>
    </row>
    <row r="26" spans="2:17" ht="12.5" customHeight="1" x14ac:dyDescent="0.25">
      <c r="B26" s="67" t="s">
        <v>312</v>
      </c>
      <c r="C26" s="60">
        <v>333812.34499999997</v>
      </c>
      <c r="D26" s="60">
        <v>502060.663</v>
      </c>
      <c r="E26" s="60">
        <v>502060.663</v>
      </c>
      <c r="F26" s="60">
        <v>0</v>
      </c>
      <c r="G26" s="60">
        <v>28937.275000000001</v>
      </c>
      <c r="H26" s="60">
        <v>28937.275000000001</v>
      </c>
      <c r="I26" s="60">
        <v>0</v>
      </c>
      <c r="J26" s="60">
        <v>0</v>
      </c>
      <c r="K26" s="60">
        <v>0</v>
      </c>
      <c r="L26" s="60">
        <v>0</v>
      </c>
      <c r="M26" s="60">
        <v>4060.7539999999999</v>
      </c>
      <c r="N26" s="60">
        <v>27025.455000000002</v>
      </c>
      <c r="O26" s="60">
        <v>0</v>
      </c>
      <c r="P26" s="60">
        <v>0</v>
      </c>
      <c r="Q26" s="60">
        <v>829900.43400000001</v>
      </c>
    </row>
    <row r="27" spans="2:17" ht="12.5" customHeight="1" x14ac:dyDescent="0.25">
      <c r="B27" s="67" t="s">
        <v>313</v>
      </c>
      <c r="C27" s="60">
        <v>0</v>
      </c>
      <c r="D27" s="60">
        <v>114647.90730000001</v>
      </c>
      <c r="E27" s="60">
        <v>114647.90730000001</v>
      </c>
      <c r="F27" s="60">
        <v>0</v>
      </c>
      <c r="G27" s="60">
        <v>663878.06747000024</v>
      </c>
      <c r="H27" s="60">
        <v>663878.06747000024</v>
      </c>
      <c r="I27" s="60">
        <v>0</v>
      </c>
      <c r="J27" s="60">
        <v>0</v>
      </c>
      <c r="K27" s="60">
        <v>0</v>
      </c>
      <c r="L27" s="60">
        <v>2956.325899999998</v>
      </c>
      <c r="M27" s="60">
        <v>18812.930819713729</v>
      </c>
      <c r="N27" s="60">
        <v>87779.18</v>
      </c>
      <c r="O27" s="60">
        <v>0</v>
      </c>
      <c r="P27" s="60">
        <v>0</v>
      </c>
      <c r="Q27" s="60">
        <v>-483220.23688971403</v>
      </c>
    </row>
    <row r="28" spans="2:17" ht="12.5" customHeight="1" x14ac:dyDescent="0.25">
      <c r="B28" s="67" t="s">
        <v>314</v>
      </c>
      <c r="C28" s="60">
        <v>0</v>
      </c>
      <c r="D28" s="60">
        <v>0</v>
      </c>
      <c r="E28" s="60">
        <v>0</v>
      </c>
      <c r="F28" s="60">
        <v>0</v>
      </c>
      <c r="G28" s="60">
        <v>0</v>
      </c>
      <c r="H28" s="60">
        <v>0</v>
      </c>
      <c r="I28" s="60">
        <v>0</v>
      </c>
      <c r="J28" s="60">
        <v>0</v>
      </c>
      <c r="K28" s="60">
        <v>0</v>
      </c>
      <c r="L28" s="60">
        <v>0</v>
      </c>
      <c r="M28" s="60">
        <v>0</v>
      </c>
      <c r="N28" s="60">
        <v>0</v>
      </c>
      <c r="O28" s="60">
        <v>0</v>
      </c>
      <c r="P28" s="60">
        <v>0</v>
      </c>
      <c r="Q28" s="60">
        <v>0</v>
      </c>
    </row>
    <row r="29" spans="2:17" ht="12.5" customHeight="1" x14ac:dyDescent="0.25">
      <c r="B29" s="67" t="s">
        <v>315</v>
      </c>
      <c r="C29" s="60">
        <v>1292363.942</v>
      </c>
      <c r="D29" s="60">
        <v>408241.62300000002</v>
      </c>
      <c r="E29" s="60">
        <v>408241.62300000002</v>
      </c>
      <c r="F29" s="60">
        <v>0</v>
      </c>
      <c r="G29" s="60">
        <v>214099.62599999999</v>
      </c>
      <c r="H29" s="60">
        <v>214099.62599999999</v>
      </c>
      <c r="I29" s="60">
        <v>0</v>
      </c>
      <c r="J29" s="60">
        <v>0</v>
      </c>
      <c r="K29" s="60">
        <v>0</v>
      </c>
      <c r="L29" s="60">
        <v>7719.8729999999996</v>
      </c>
      <c r="M29" s="60">
        <v>32873.508000000002</v>
      </c>
      <c r="N29" s="60">
        <v>39718.682999999997</v>
      </c>
      <c r="O29" s="60">
        <v>0</v>
      </c>
      <c r="P29" s="60">
        <v>0</v>
      </c>
      <c r="Q29" s="60">
        <v>1485631.2409999999</v>
      </c>
    </row>
    <row r="30" spans="2:17" ht="12.5" customHeight="1" x14ac:dyDescent="0.25">
      <c r="B30" s="67" t="s">
        <v>316</v>
      </c>
      <c r="C30" s="60">
        <v>1144</v>
      </c>
      <c r="D30" s="60">
        <v>0</v>
      </c>
      <c r="E30" s="60">
        <v>0</v>
      </c>
      <c r="F30" s="60">
        <v>0</v>
      </c>
      <c r="G30" s="60">
        <v>0</v>
      </c>
      <c r="H30" s="60">
        <v>0</v>
      </c>
      <c r="I30" s="60">
        <v>0</v>
      </c>
      <c r="J30" s="60">
        <v>0</v>
      </c>
      <c r="K30" s="60">
        <v>0</v>
      </c>
      <c r="L30" s="60">
        <v>0</v>
      </c>
      <c r="M30" s="60">
        <v>658</v>
      </c>
      <c r="N30" s="60">
        <v>1804</v>
      </c>
      <c r="O30" s="60">
        <v>0</v>
      </c>
      <c r="P30" s="60">
        <v>0</v>
      </c>
      <c r="Q30" s="60">
        <v>2289</v>
      </c>
    </row>
    <row r="31" spans="2:17" x14ac:dyDescent="0.3">
      <c r="B31" s="176" t="s">
        <v>55</v>
      </c>
      <c r="C31" s="178">
        <f t="shared" ref="C31:Q31" si="0">SUM(C6:C30)</f>
        <v>68462071.593470484</v>
      </c>
      <c r="D31" s="178">
        <f t="shared" si="0"/>
        <v>16207213.68564404</v>
      </c>
      <c r="E31" s="178">
        <f t="shared" si="0"/>
        <v>16207213.68564404</v>
      </c>
      <c r="F31" s="178">
        <f t="shared" si="0"/>
        <v>0</v>
      </c>
      <c r="G31" s="178">
        <f t="shared" si="0"/>
        <v>8051051.8471400002</v>
      </c>
      <c r="H31" s="178">
        <f t="shared" si="0"/>
        <v>4872884.6891400004</v>
      </c>
      <c r="I31" s="178">
        <f t="shared" si="0"/>
        <v>3178167.1579999998</v>
      </c>
      <c r="J31" s="178">
        <f t="shared" si="0"/>
        <v>0</v>
      </c>
      <c r="K31" s="178">
        <f t="shared" si="0"/>
        <v>0</v>
      </c>
      <c r="L31" s="178">
        <f t="shared" si="0"/>
        <v>130552.50447248784</v>
      </c>
      <c r="M31" s="178">
        <f t="shared" si="0"/>
        <v>853239.61016035511</v>
      </c>
      <c r="N31" s="178">
        <f t="shared" si="0"/>
        <v>5779512.4242829559</v>
      </c>
      <c r="O31" s="178">
        <f t="shared" si="0"/>
        <v>40882.445389776723</v>
      </c>
      <c r="P31" s="178">
        <f t="shared" si="0"/>
        <v>64661.434000000001</v>
      </c>
      <c r="Q31" s="178">
        <f t="shared" si="0"/>
        <v>81308408.862234861</v>
      </c>
    </row>
    <row r="32" spans="2:17" ht="14.5" customHeight="1" x14ac:dyDescent="0.35">
      <c r="B32" s="828" t="s">
        <v>56</v>
      </c>
      <c r="C32" s="723"/>
      <c r="D32" s="723"/>
      <c r="E32" s="723"/>
      <c r="F32" s="723"/>
      <c r="G32" s="723"/>
      <c r="H32" s="723"/>
      <c r="I32" s="723"/>
      <c r="J32" s="723"/>
      <c r="K32" s="723"/>
      <c r="L32" s="723"/>
      <c r="M32" s="723"/>
      <c r="N32" s="723"/>
      <c r="O32" s="723"/>
      <c r="P32" s="723"/>
      <c r="Q32" s="724"/>
    </row>
    <row r="33" spans="2:17" x14ac:dyDescent="0.3">
      <c r="B33" s="67" t="s">
        <v>57</v>
      </c>
      <c r="C33" s="616">
        <v>0</v>
      </c>
      <c r="D33" s="616">
        <v>0</v>
      </c>
      <c r="E33" s="616">
        <v>0</v>
      </c>
      <c r="F33" s="616">
        <v>0</v>
      </c>
      <c r="G33" s="616">
        <v>0</v>
      </c>
      <c r="H33" s="616">
        <v>0</v>
      </c>
      <c r="I33" s="616">
        <v>0</v>
      </c>
      <c r="J33" s="616">
        <v>0</v>
      </c>
      <c r="K33" s="616">
        <v>0</v>
      </c>
      <c r="L33" s="616">
        <v>0</v>
      </c>
      <c r="M33" s="616">
        <v>0</v>
      </c>
      <c r="N33" s="616">
        <v>0</v>
      </c>
      <c r="O33" s="616">
        <v>0</v>
      </c>
      <c r="P33" s="616">
        <v>0</v>
      </c>
      <c r="Q33" s="617">
        <v>0</v>
      </c>
    </row>
    <row r="34" spans="2:17" x14ac:dyDescent="0.3">
      <c r="B34" s="67" t="s">
        <v>58</v>
      </c>
      <c r="C34" s="616">
        <v>0</v>
      </c>
      <c r="D34" s="616">
        <v>0</v>
      </c>
      <c r="E34" s="616">
        <v>0</v>
      </c>
      <c r="F34" s="616">
        <v>0</v>
      </c>
      <c r="G34" s="616">
        <v>0</v>
      </c>
      <c r="H34" s="616">
        <v>0</v>
      </c>
      <c r="I34" s="616">
        <v>0</v>
      </c>
      <c r="J34" s="616">
        <v>0</v>
      </c>
      <c r="K34" s="616">
        <v>0</v>
      </c>
      <c r="L34" s="616">
        <v>0</v>
      </c>
      <c r="M34" s="616">
        <v>0</v>
      </c>
      <c r="N34" s="616">
        <v>0</v>
      </c>
      <c r="O34" s="616">
        <v>0</v>
      </c>
      <c r="P34" s="616">
        <v>0</v>
      </c>
      <c r="Q34" s="617">
        <v>0</v>
      </c>
    </row>
    <row r="35" spans="2:17" x14ac:dyDescent="0.3">
      <c r="B35" s="67" t="s">
        <v>59</v>
      </c>
      <c r="C35" s="616">
        <v>0</v>
      </c>
      <c r="D35" s="616">
        <v>0</v>
      </c>
      <c r="E35" s="616">
        <v>0</v>
      </c>
      <c r="F35" s="616">
        <v>0</v>
      </c>
      <c r="G35" s="616">
        <v>0</v>
      </c>
      <c r="H35" s="616">
        <v>0</v>
      </c>
      <c r="I35" s="616">
        <v>0</v>
      </c>
      <c r="J35" s="616">
        <v>0</v>
      </c>
      <c r="K35" s="616">
        <v>0</v>
      </c>
      <c r="L35" s="616">
        <v>0</v>
      </c>
      <c r="M35" s="616">
        <v>0</v>
      </c>
      <c r="N35" s="616">
        <v>0</v>
      </c>
      <c r="O35" s="616">
        <v>0</v>
      </c>
      <c r="P35" s="616">
        <v>0</v>
      </c>
      <c r="Q35" s="617">
        <v>0</v>
      </c>
    </row>
    <row r="36" spans="2:17" x14ac:dyDescent="0.3">
      <c r="B36" s="176" t="s">
        <v>55</v>
      </c>
      <c r="C36" s="178">
        <f t="shared" ref="C36:Q36" si="1">SUM(C33:C35)</f>
        <v>0</v>
      </c>
      <c r="D36" s="178">
        <f t="shared" si="1"/>
        <v>0</v>
      </c>
      <c r="E36" s="178">
        <f t="shared" si="1"/>
        <v>0</v>
      </c>
      <c r="F36" s="178">
        <f t="shared" si="1"/>
        <v>0</v>
      </c>
      <c r="G36" s="178">
        <f t="shared" si="1"/>
        <v>0</v>
      </c>
      <c r="H36" s="178">
        <f t="shared" si="1"/>
        <v>0</v>
      </c>
      <c r="I36" s="178">
        <f t="shared" si="1"/>
        <v>0</v>
      </c>
      <c r="J36" s="178">
        <f t="shared" si="1"/>
        <v>0</v>
      </c>
      <c r="K36" s="178">
        <f t="shared" si="1"/>
        <v>0</v>
      </c>
      <c r="L36" s="178">
        <f t="shared" si="1"/>
        <v>0</v>
      </c>
      <c r="M36" s="178">
        <f t="shared" si="1"/>
        <v>0</v>
      </c>
      <c r="N36" s="178">
        <f t="shared" si="1"/>
        <v>0</v>
      </c>
      <c r="O36" s="178">
        <f t="shared" si="1"/>
        <v>0</v>
      </c>
      <c r="P36" s="178">
        <f t="shared" si="1"/>
        <v>0</v>
      </c>
      <c r="Q36" s="184">
        <f t="shared" si="1"/>
        <v>0</v>
      </c>
    </row>
    <row r="37" spans="2:17" ht="14.5" customHeight="1" x14ac:dyDescent="0.35">
      <c r="B37" s="829" t="s">
        <v>61</v>
      </c>
      <c r="C37" s="728"/>
      <c r="D37" s="728"/>
      <c r="E37" s="728"/>
      <c r="F37" s="728"/>
      <c r="G37" s="728"/>
      <c r="H37" s="728"/>
      <c r="I37" s="728"/>
      <c r="J37" s="728"/>
      <c r="K37" s="728"/>
      <c r="L37" s="728"/>
      <c r="M37" s="728"/>
      <c r="N37" s="728"/>
      <c r="O37" s="728"/>
      <c r="P37" s="728"/>
      <c r="Q37" s="728"/>
    </row>
  </sheetData>
  <sheetProtection algorithmName="SHA-512" hashValue="pRcenz2RyShKdYOrIqCXACfv3Y9CJD04803yG6z2RnEK4uNCQyIietU+t7FCxPToCgjzMocfl6F84DMLylLW4g==" saltValue="DUw6lDtF6vj/tIInBMNQjw==" spinCount="100000" sheet="1" objects="1" scenarios="1"/>
  <mergeCells count="4">
    <mergeCell ref="B32:Q32"/>
    <mergeCell ref="B37:Q37"/>
    <mergeCell ref="B3:Q3"/>
    <mergeCell ref="B5:Q5"/>
  </mergeCells>
  <pageMargins left="0.7" right="0.7" top="0.75" bottom="0.75" header="0.3" footer="0.3"/>
  <pageSetup scale="51" orientation="landscape"/>
  <headerFooter>
    <oddFooter>&amp;C_x000D_&amp;1#&amp;"Calibri"&amp;11&amp;K000000 Britam Public</oddFooter>
  </headerFooter>
  <drawing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78">
    <tabColor rgb="FFCC9900"/>
    <pageSetUpPr fitToPage="1"/>
  </sheetPr>
  <dimension ref="B1:Q37"/>
  <sheetViews>
    <sheetView showGridLines="0" topLeftCell="A27" zoomScale="70" zoomScaleNormal="70" workbookViewId="0">
      <selection activeCell="B4" sqref="B4"/>
    </sheetView>
  </sheetViews>
  <sheetFormatPr defaultRowHeight="14.5" x14ac:dyDescent="0.35"/>
  <cols>
    <col min="1" max="1" width="12.36328125" customWidth="1"/>
    <col min="2" max="2" width="39.7265625" bestFit="1" customWidth="1"/>
    <col min="3" max="3" width="16.26953125" bestFit="1" customWidth="1"/>
    <col min="4" max="4" width="16.54296875" bestFit="1" customWidth="1"/>
    <col min="5" max="5" width="15" bestFit="1" customWidth="1"/>
    <col min="6" max="6" width="12.90625" bestFit="1" customWidth="1"/>
    <col min="7" max="8" width="15.08984375" bestFit="1" customWidth="1"/>
    <col min="9" max="9" width="14.08984375" bestFit="1" customWidth="1"/>
    <col min="10" max="10" width="10.26953125" bestFit="1" customWidth="1"/>
    <col min="11" max="11" width="10.90625" bestFit="1" customWidth="1"/>
    <col min="12" max="12" width="13.26953125" bestFit="1" customWidth="1"/>
    <col min="13" max="13" width="14.54296875" bestFit="1" customWidth="1"/>
    <col min="14" max="14" width="15.08984375" bestFit="1" customWidth="1"/>
    <col min="15" max="15" width="12.54296875" bestFit="1" customWidth="1"/>
    <col min="16" max="16" width="14.08984375" bestFit="1" customWidth="1"/>
    <col min="17" max="17" width="16.26953125" style="23" bestFit="1" customWidth="1"/>
    <col min="18" max="18" width="13.453125" bestFit="1" customWidth="1"/>
    <col min="19" max="19" width="9.54296875" bestFit="1" customWidth="1"/>
  </cols>
  <sheetData>
    <row r="1" spans="2:17" x14ac:dyDescent="0.35">
      <c r="I1" s="712"/>
    </row>
    <row r="3" spans="2:17" ht="22.5" customHeight="1" x14ac:dyDescent="0.35">
      <c r="B3" s="825" t="s">
        <v>1631</v>
      </c>
      <c r="C3" s="723"/>
      <c r="D3" s="723"/>
      <c r="E3" s="723"/>
      <c r="F3" s="723"/>
      <c r="G3" s="723"/>
      <c r="H3" s="723"/>
      <c r="I3" s="723"/>
      <c r="J3" s="723"/>
      <c r="K3" s="723"/>
      <c r="L3" s="723"/>
      <c r="M3" s="723"/>
      <c r="N3" s="723"/>
      <c r="O3" s="723"/>
      <c r="P3" s="723"/>
      <c r="Q3" s="724"/>
    </row>
    <row r="4" spans="2:17" s="49" customFormat="1" ht="44.25" customHeight="1" x14ac:dyDescent="0.35">
      <c r="B4" s="48" t="s">
        <v>1</v>
      </c>
      <c r="C4" s="15" t="s">
        <v>398</v>
      </c>
      <c r="D4" s="15" t="s">
        <v>399</v>
      </c>
      <c r="E4" s="15" t="s">
        <v>400</v>
      </c>
      <c r="F4" s="15" t="s">
        <v>401</v>
      </c>
      <c r="G4" s="15" t="s">
        <v>402</v>
      </c>
      <c r="H4" s="15" t="s">
        <v>403</v>
      </c>
      <c r="I4" s="15" t="s">
        <v>404</v>
      </c>
      <c r="J4" s="15" t="s">
        <v>405</v>
      </c>
      <c r="K4" s="15" t="s">
        <v>406</v>
      </c>
      <c r="L4" s="15" t="s">
        <v>407</v>
      </c>
      <c r="M4" s="15" t="s">
        <v>408</v>
      </c>
      <c r="N4" s="15" t="s">
        <v>3</v>
      </c>
      <c r="O4" s="15" t="s">
        <v>409</v>
      </c>
      <c r="P4" s="15" t="s">
        <v>410</v>
      </c>
      <c r="Q4" s="15" t="s">
        <v>411</v>
      </c>
    </row>
    <row r="5" spans="2:17" x14ac:dyDescent="0.35">
      <c r="B5" s="824" t="s">
        <v>17</v>
      </c>
      <c r="C5" s="723"/>
      <c r="D5" s="723"/>
      <c r="E5" s="723"/>
      <c r="F5" s="723"/>
      <c r="G5" s="723"/>
      <c r="H5" s="723"/>
      <c r="I5" s="723"/>
      <c r="J5" s="723"/>
      <c r="K5" s="723"/>
      <c r="L5" s="723"/>
      <c r="M5" s="723"/>
      <c r="N5" s="723"/>
      <c r="O5" s="723"/>
      <c r="P5" s="723"/>
      <c r="Q5" s="724"/>
    </row>
    <row r="6" spans="2:17" x14ac:dyDescent="0.35">
      <c r="B6" s="24" t="s">
        <v>294</v>
      </c>
      <c r="C6" s="60">
        <v>0</v>
      </c>
      <c r="D6" s="60">
        <v>0</v>
      </c>
      <c r="E6" s="60">
        <v>0</v>
      </c>
      <c r="F6" s="60">
        <v>0</v>
      </c>
      <c r="G6" s="60">
        <v>0</v>
      </c>
      <c r="H6" s="60">
        <v>0</v>
      </c>
      <c r="I6" s="60">
        <v>0</v>
      </c>
      <c r="J6" s="60">
        <v>0</v>
      </c>
      <c r="K6" s="60">
        <v>0</v>
      </c>
      <c r="L6" s="60">
        <v>0</v>
      </c>
      <c r="M6" s="60">
        <v>0</v>
      </c>
      <c r="N6" s="60">
        <v>0</v>
      </c>
      <c r="O6" s="60">
        <v>0</v>
      </c>
      <c r="P6" s="60">
        <v>0</v>
      </c>
      <c r="Q6" s="60">
        <v>0</v>
      </c>
    </row>
    <row r="7" spans="2:17" x14ac:dyDescent="0.35">
      <c r="B7" s="24" t="s">
        <v>295</v>
      </c>
      <c r="C7" s="60">
        <v>6737600.3030000003</v>
      </c>
      <c r="D7" s="60">
        <v>1250106.111</v>
      </c>
      <c r="E7" s="60">
        <v>1250106.111</v>
      </c>
      <c r="F7" s="60">
        <v>0</v>
      </c>
      <c r="G7" s="60">
        <v>1021157.79559</v>
      </c>
      <c r="H7" s="60">
        <v>1021157.79559</v>
      </c>
      <c r="I7" s="60">
        <v>0</v>
      </c>
      <c r="J7" s="60">
        <v>0</v>
      </c>
      <c r="K7" s="60">
        <v>0</v>
      </c>
      <c r="L7" s="60">
        <v>26131.018349999998</v>
      </c>
      <c r="M7" s="60">
        <v>64903.979803464499</v>
      </c>
      <c r="N7" s="60">
        <v>869951.736077743</v>
      </c>
      <c r="O7" s="60">
        <v>18466.176953601102</v>
      </c>
      <c r="P7" s="60">
        <v>0</v>
      </c>
      <c r="Q7" s="60">
        <v>7726999.1793806804</v>
      </c>
    </row>
    <row r="8" spans="2:17" x14ac:dyDescent="0.35">
      <c r="B8" s="24" t="s">
        <v>296</v>
      </c>
      <c r="C8" s="60">
        <v>33692535.984999999</v>
      </c>
      <c r="D8" s="60">
        <v>8060954.0779999997</v>
      </c>
      <c r="E8" s="60">
        <v>8060954.0779999997</v>
      </c>
      <c r="F8" s="60">
        <v>0</v>
      </c>
      <c r="G8" s="60">
        <v>7053957.1519999998</v>
      </c>
      <c r="H8" s="60">
        <v>7053957.1519999998</v>
      </c>
      <c r="I8" s="60">
        <v>0</v>
      </c>
      <c r="J8" s="60">
        <v>0</v>
      </c>
      <c r="K8" s="60">
        <v>0</v>
      </c>
      <c r="L8" s="60">
        <v>64232.91</v>
      </c>
      <c r="M8" s="60">
        <v>514277.17599999998</v>
      </c>
      <c r="N8" s="60">
        <v>2877387.2450000001</v>
      </c>
      <c r="O8" s="60">
        <v>47274.372000000003</v>
      </c>
      <c r="P8" s="60">
        <v>106376.429</v>
      </c>
      <c r="Q8" s="60">
        <v>36844759.269000001</v>
      </c>
    </row>
    <row r="9" spans="2:17" x14ac:dyDescent="0.35">
      <c r="B9" s="24" t="s">
        <v>297</v>
      </c>
      <c r="C9" s="60">
        <v>0</v>
      </c>
      <c r="D9" s="60">
        <v>0</v>
      </c>
      <c r="E9" s="60">
        <v>0</v>
      </c>
      <c r="F9" s="60">
        <v>0</v>
      </c>
      <c r="G9" s="60">
        <v>0</v>
      </c>
      <c r="H9" s="60">
        <v>0</v>
      </c>
      <c r="I9" s="60">
        <v>0</v>
      </c>
      <c r="J9" s="60">
        <v>0</v>
      </c>
      <c r="K9" s="60">
        <v>0</v>
      </c>
      <c r="L9" s="60">
        <v>0</v>
      </c>
      <c r="M9" s="60">
        <v>0</v>
      </c>
      <c r="N9" s="60">
        <v>0</v>
      </c>
      <c r="O9" s="60">
        <v>0</v>
      </c>
      <c r="P9" s="60">
        <v>0</v>
      </c>
      <c r="Q9" s="60">
        <v>0</v>
      </c>
    </row>
    <row r="10" spans="2:17" x14ac:dyDescent="0.35">
      <c r="B10" s="24" t="s">
        <v>298</v>
      </c>
      <c r="C10" s="60">
        <v>0</v>
      </c>
      <c r="D10" s="60">
        <v>0</v>
      </c>
      <c r="E10" s="60">
        <v>0</v>
      </c>
      <c r="F10" s="60">
        <v>0</v>
      </c>
      <c r="G10" s="60">
        <v>0</v>
      </c>
      <c r="H10" s="60">
        <v>0</v>
      </c>
      <c r="I10" s="60">
        <v>0</v>
      </c>
      <c r="J10" s="60">
        <v>0</v>
      </c>
      <c r="K10" s="60">
        <v>0</v>
      </c>
      <c r="L10" s="60">
        <v>0</v>
      </c>
      <c r="M10" s="60">
        <v>0</v>
      </c>
      <c r="N10" s="60">
        <v>0</v>
      </c>
      <c r="O10" s="60">
        <v>0</v>
      </c>
      <c r="P10" s="60">
        <v>0</v>
      </c>
      <c r="Q10" s="60">
        <v>0</v>
      </c>
    </row>
    <row r="11" spans="2:17" x14ac:dyDescent="0.35">
      <c r="B11" s="24" t="s">
        <v>299</v>
      </c>
      <c r="C11" s="60">
        <v>6955318.9239999996</v>
      </c>
      <c r="D11" s="60">
        <v>2149829.3388399999</v>
      </c>
      <c r="E11" s="60">
        <v>2149829.3388399999</v>
      </c>
      <c r="F11" s="60">
        <v>0</v>
      </c>
      <c r="G11" s="60">
        <v>679010.39526000002</v>
      </c>
      <c r="H11" s="60">
        <v>679010.39526000002</v>
      </c>
      <c r="I11" s="60">
        <v>0</v>
      </c>
      <c r="J11" s="60">
        <v>0</v>
      </c>
      <c r="K11" s="60">
        <v>0</v>
      </c>
      <c r="L11" s="60">
        <v>35010.75591</v>
      </c>
      <c r="M11" s="60">
        <v>143277.79991999999</v>
      </c>
      <c r="N11" s="60">
        <v>132499.70407000001</v>
      </c>
      <c r="O11" s="60">
        <v>0</v>
      </c>
      <c r="P11" s="60">
        <v>0</v>
      </c>
      <c r="Q11" s="60">
        <v>8380349.0158199994</v>
      </c>
    </row>
    <row r="12" spans="2:17" x14ac:dyDescent="0.35">
      <c r="B12" s="24" t="s">
        <v>26</v>
      </c>
      <c r="C12" s="60">
        <v>0</v>
      </c>
      <c r="D12" s="60">
        <v>0</v>
      </c>
      <c r="E12" s="60">
        <v>0</v>
      </c>
      <c r="F12" s="60">
        <v>0</v>
      </c>
      <c r="G12" s="60">
        <v>0</v>
      </c>
      <c r="H12" s="60">
        <v>0</v>
      </c>
      <c r="I12" s="60">
        <v>0</v>
      </c>
      <c r="J12" s="60">
        <v>0</v>
      </c>
      <c r="K12" s="60">
        <v>0</v>
      </c>
      <c r="L12" s="60">
        <v>0</v>
      </c>
      <c r="M12" s="60">
        <v>0</v>
      </c>
      <c r="N12" s="60">
        <v>0</v>
      </c>
      <c r="O12" s="60">
        <v>0</v>
      </c>
      <c r="P12" s="60">
        <v>0</v>
      </c>
      <c r="Q12" s="60">
        <v>0</v>
      </c>
    </row>
    <row r="13" spans="2:17" x14ac:dyDescent="0.35">
      <c r="B13" s="24" t="s">
        <v>300</v>
      </c>
      <c r="C13" s="60">
        <v>6169.82</v>
      </c>
      <c r="D13" s="60">
        <v>12169826.210000001</v>
      </c>
      <c r="E13" s="60">
        <v>12169826.210000001</v>
      </c>
      <c r="F13" s="60">
        <v>15341.931228240501</v>
      </c>
      <c r="G13" s="60">
        <v>0</v>
      </c>
      <c r="H13" s="60">
        <v>0</v>
      </c>
      <c r="I13" s="60">
        <v>0</v>
      </c>
      <c r="J13" s="60">
        <v>0</v>
      </c>
      <c r="K13" s="60">
        <v>0</v>
      </c>
      <c r="L13" s="60">
        <v>0</v>
      </c>
      <c r="M13" s="60">
        <v>4522.4063199999991</v>
      </c>
      <c r="N13" s="60">
        <v>41198.917000000001</v>
      </c>
      <c r="O13" s="60">
        <v>0</v>
      </c>
      <c r="P13" s="60">
        <v>0</v>
      </c>
      <c r="Q13" s="60">
        <v>12228014.47190824</v>
      </c>
    </row>
    <row r="14" spans="2:17" x14ac:dyDescent="0.35">
      <c r="B14" s="24" t="s">
        <v>301</v>
      </c>
      <c r="C14" s="60">
        <v>25306242.836334702</v>
      </c>
      <c r="D14" s="60">
        <v>6576958.0257000001</v>
      </c>
      <c r="E14" s="60">
        <v>6576958.0257000001</v>
      </c>
      <c r="F14" s="60">
        <v>0</v>
      </c>
      <c r="G14" s="60">
        <v>2635812.4040000001</v>
      </c>
      <c r="H14" s="60">
        <v>2635812.4040000001</v>
      </c>
      <c r="I14" s="60">
        <v>0</v>
      </c>
      <c r="J14" s="60">
        <v>0</v>
      </c>
      <c r="K14" s="60">
        <v>0</v>
      </c>
      <c r="L14" s="60">
        <v>51350.115689999999</v>
      </c>
      <c r="M14" s="60">
        <v>101105.058</v>
      </c>
      <c r="N14" s="60">
        <v>3565986.4449999998</v>
      </c>
      <c r="O14" s="60">
        <v>0</v>
      </c>
      <c r="P14" s="60">
        <v>163538.46</v>
      </c>
      <c r="Q14" s="60">
        <v>32497381.269344699</v>
      </c>
    </row>
    <row r="15" spans="2:17" x14ac:dyDescent="0.35">
      <c r="B15" s="24" t="s">
        <v>302</v>
      </c>
      <c r="C15" s="60">
        <v>556195.11899999995</v>
      </c>
      <c r="D15" s="60">
        <v>60848</v>
      </c>
      <c r="E15" s="60">
        <v>60848</v>
      </c>
      <c r="F15" s="60">
        <v>0</v>
      </c>
      <c r="G15" s="60">
        <v>63269.127999999997</v>
      </c>
      <c r="H15" s="60">
        <v>63269.127999999997</v>
      </c>
      <c r="I15" s="60">
        <v>0</v>
      </c>
      <c r="J15" s="60">
        <v>0</v>
      </c>
      <c r="K15" s="60">
        <v>0</v>
      </c>
      <c r="L15" s="60">
        <v>764.97900000000004</v>
      </c>
      <c r="M15" s="60">
        <v>8241.2281933606901</v>
      </c>
      <c r="N15" s="60">
        <v>66637.793999999994</v>
      </c>
      <c r="O15" s="60">
        <v>44147.557000000001</v>
      </c>
      <c r="P15" s="60">
        <v>0</v>
      </c>
      <c r="Q15" s="60">
        <v>567258.02080663934</v>
      </c>
    </row>
    <row r="16" spans="2:17" x14ac:dyDescent="0.35">
      <c r="B16" s="24" t="s">
        <v>303</v>
      </c>
      <c r="C16" s="60">
        <v>60435268.317365207</v>
      </c>
      <c r="D16" s="60">
        <v>11007085.102539999</v>
      </c>
      <c r="E16" s="60">
        <v>11007085.102539999</v>
      </c>
      <c r="F16" s="60">
        <v>0</v>
      </c>
      <c r="G16" s="60">
        <v>7050705.4019999998</v>
      </c>
      <c r="H16" s="60">
        <v>0</v>
      </c>
      <c r="I16" s="60">
        <v>7050705.4019999998</v>
      </c>
      <c r="J16" s="60">
        <v>0</v>
      </c>
      <c r="K16" s="60">
        <v>0</v>
      </c>
      <c r="L16" s="60">
        <v>232620.04399999999</v>
      </c>
      <c r="M16" s="60">
        <v>358690.02799859992</v>
      </c>
      <c r="N16" s="60">
        <v>5889894.8872300005</v>
      </c>
      <c r="O16" s="60">
        <v>0</v>
      </c>
      <c r="P16" s="60">
        <v>479999.99999999988</v>
      </c>
      <c r="Q16" s="60">
        <v>69210232.833136603</v>
      </c>
    </row>
    <row r="17" spans="2:17" x14ac:dyDescent="0.35">
      <c r="B17" s="24" t="s">
        <v>304</v>
      </c>
      <c r="C17" s="60">
        <v>67372367.561000004</v>
      </c>
      <c r="D17" s="60">
        <v>8860326.9188305829</v>
      </c>
      <c r="E17" s="60">
        <v>8860326.9188305829</v>
      </c>
      <c r="F17" s="60">
        <v>0</v>
      </c>
      <c r="G17" s="60">
        <v>8206625.9589999998</v>
      </c>
      <c r="H17" s="60">
        <v>8206625.9589999998</v>
      </c>
      <c r="I17" s="60">
        <v>0</v>
      </c>
      <c r="J17" s="60">
        <v>0</v>
      </c>
      <c r="K17" s="60">
        <v>0</v>
      </c>
      <c r="L17" s="60">
        <v>143040.573</v>
      </c>
      <c r="M17" s="60">
        <v>345013.4917995467</v>
      </c>
      <c r="N17" s="60">
        <v>9404376.8784639332</v>
      </c>
      <c r="O17" s="60">
        <v>83007.477137324167</v>
      </c>
      <c r="P17" s="60">
        <v>865494.72209381999</v>
      </c>
      <c r="Q17" s="60">
        <v>75993889.13526383</v>
      </c>
    </row>
    <row r="18" spans="2:17" x14ac:dyDescent="0.35">
      <c r="B18" s="24" t="s">
        <v>305</v>
      </c>
      <c r="C18" s="60">
        <v>43317957.563000001</v>
      </c>
      <c r="D18" s="60">
        <v>6402480.2118599992</v>
      </c>
      <c r="E18" s="60">
        <v>6402480.2118599992</v>
      </c>
      <c r="F18" s="60">
        <v>0</v>
      </c>
      <c r="G18" s="60">
        <v>4971302.12</v>
      </c>
      <c r="H18" s="60">
        <v>4971302.12</v>
      </c>
      <c r="I18" s="60">
        <v>0</v>
      </c>
      <c r="J18" s="60">
        <v>0</v>
      </c>
      <c r="K18" s="60">
        <v>0</v>
      </c>
      <c r="L18" s="60">
        <v>117231.064</v>
      </c>
      <c r="M18" s="60">
        <v>249151.08100000001</v>
      </c>
      <c r="N18" s="60">
        <v>5430892.3700000001</v>
      </c>
      <c r="O18" s="60">
        <v>0</v>
      </c>
      <c r="P18" s="60">
        <v>100000</v>
      </c>
      <c r="Q18" s="60">
        <v>49713645.879859999</v>
      </c>
    </row>
    <row r="19" spans="2:17" x14ac:dyDescent="0.35">
      <c r="B19" s="24" t="s">
        <v>306</v>
      </c>
      <c r="C19" s="60">
        <v>1026427.21616</v>
      </c>
      <c r="D19" s="60">
        <v>156059.29699999999</v>
      </c>
      <c r="E19" s="60">
        <v>156059.29699999999</v>
      </c>
      <c r="F19" s="60">
        <v>0</v>
      </c>
      <c r="G19" s="60">
        <v>81040.54754</v>
      </c>
      <c r="H19" s="60">
        <v>81040.54754</v>
      </c>
      <c r="I19" s="60">
        <v>0</v>
      </c>
      <c r="J19" s="60">
        <v>0</v>
      </c>
      <c r="K19" s="60">
        <v>0</v>
      </c>
      <c r="L19" s="60">
        <v>0</v>
      </c>
      <c r="M19" s="60">
        <v>10344.155000000001</v>
      </c>
      <c r="N19" s="60">
        <v>146824.84578677209</v>
      </c>
      <c r="O19" s="60">
        <v>0</v>
      </c>
      <c r="P19" s="60">
        <v>0</v>
      </c>
      <c r="Q19" s="60">
        <v>1237926.6564067721</v>
      </c>
    </row>
    <row r="20" spans="2:17" x14ac:dyDescent="0.35">
      <c r="B20" s="24" t="s">
        <v>307</v>
      </c>
      <c r="C20" s="60">
        <v>0</v>
      </c>
      <c r="D20" s="60">
        <v>0</v>
      </c>
      <c r="E20" s="60">
        <v>0</v>
      </c>
      <c r="F20" s="60">
        <v>0</v>
      </c>
      <c r="G20" s="60">
        <v>0</v>
      </c>
      <c r="H20" s="60">
        <v>0</v>
      </c>
      <c r="I20" s="60">
        <v>0</v>
      </c>
      <c r="J20" s="60">
        <v>0</v>
      </c>
      <c r="K20" s="60">
        <v>0</v>
      </c>
      <c r="L20" s="60">
        <v>0</v>
      </c>
      <c r="M20" s="60">
        <v>0</v>
      </c>
      <c r="N20" s="60">
        <v>0</v>
      </c>
      <c r="O20" s="60">
        <v>0</v>
      </c>
      <c r="P20" s="60">
        <v>0</v>
      </c>
      <c r="Q20" s="60">
        <v>0</v>
      </c>
    </row>
    <row r="21" spans="2:17" x14ac:dyDescent="0.35">
      <c r="B21" s="24" t="s">
        <v>308</v>
      </c>
      <c r="C21" s="60">
        <v>8978020.1699999999</v>
      </c>
      <c r="D21" s="60">
        <v>987918.46600000001</v>
      </c>
      <c r="E21" s="60">
        <v>987918.46600000001</v>
      </c>
      <c r="F21" s="60">
        <v>0</v>
      </c>
      <c r="G21" s="60">
        <v>979859.98699999996</v>
      </c>
      <c r="H21" s="60">
        <v>979859.98699999996</v>
      </c>
      <c r="I21" s="60">
        <v>0</v>
      </c>
      <c r="J21" s="60">
        <v>0</v>
      </c>
      <c r="K21" s="60">
        <v>0</v>
      </c>
      <c r="L21" s="60">
        <v>6548.7619999999997</v>
      </c>
      <c r="M21" s="60">
        <v>289016.59000000003</v>
      </c>
      <c r="N21" s="60">
        <v>357247.06699999998</v>
      </c>
      <c r="O21" s="60">
        <v>30593.694</v>
      </c>
      <c r="P21" s="60">
        <v>0</v>
      </c>
      <c r="Q21" s="60">
        <v>9017166.6699999999</v>
      </c>
    </row>
    <row r="22" spans="2:17" x14ac:dyDescent="0.35">
      <c r="B22" s="24" t="s">
        <v>40</v>
      </c>
      <c r="C22" s="60">
        <v>2745293.7480000001</v>
      </c>
      <c r="D22" s="60">
        <v>527591</v>
      </c>
      <c r="E22" s="60">
        <v>527591</v>
      </c>
      <c r="F22" s="60">
        <v>0</v>
      </c>
      <c r="G22" s="60">
        <v>289892.386</v>
      </c>
      <c r="H22" s="60">
        <v>289892.386</v>
      </c>
      <c r="I22" s="60">
        <v>0</v>
      </c>
      <c r="J22" s="60">
        <v>0</v>
      </c>
      <c r="K22" s="60">
        <v>0</v>
      </c>
      <c r="L22" s="60">
        <v>2129</v>
      </c>
      <c r="M22" s="60">
        <v>41628.319000000003</v>
      </c>
      <c r="N22" s="60">
        <v>357696.19199999998</v>
      </c>
      <c r="O22" s="60">
        <v>0</v>
      </c>
      <c r="P22" s="60">
        <v>0</v>
      </c>
      <c r="Q22" s="60">
        <v>3296931.2349999999</v>
      </c>
    </row>
    <row r="23" spans="2:17" x14ac:dyDescent="0.35">
      <c r="B23" s="24" t="s">
        <v>309</v>
      </c>
      <c r="C23" s="60">
        <v>0</v>
      </c>
      <c r="D23" s="60">
        <v>0</v>
      </c>
      <c r="E23" s="60">
        <v>0</v>
      </c>
      <c r="F23" s="60">
        <v>0</v>
      </c>
      <c r="G23" s="60">
        <v>0</v>
      </c>
      <c r="H23" s="60">
        <v>0</v>
      </c>
      <c r="I23" s="60">
        <v>0</v>
      </c>
      <c r="J23" s="60">
        <v>0</v>
      </c>
      <c r="K23" s="60">
        <v>0</v>
      </c>
      <c r="L23" s="60">
        <v>0</v>
      </c>
      <c r="M23" s="60">
        <v>0</v>
      </c>
      <c r="N23" s="60">
        <v>0</v>
      </c>
      <c r="O23" s="60">
        <v>0</v>
      </c>
      <c r="P23" s="60">
        <v>0</v>
      </c>
      <c r="Q23" s="60">
        <v>0</v>
      </c>
    </row>
    <row r="24" spans="2:17" x14ac:dyDescent="0.35">
      <c r="B24" s="24" t="s">
        <v>310</v>
      </c>
      <c r="C24" s="60">
        <v>5834790.4282603785</v>
      </c>
      <c r="D24" s="60">
        <v>701646.03799999994</v>
      </c>
      <c r="E24" s="60">
        <v>701646.03799999994</v>
      </c>
      <c r="F24" s="60">
        <v>0</v>
      </c>
      <c r="G24" s="60">
        <v>913016.44348000002</v>
      </c>
      <c r="H24" s="60">
        <v>913016.44348000002</v>
      </c>
      <c r="I24" s="60">
        <v>0</v>
      </c>
      <c r="J24" s="60">
        <v>0</v>
      </c>
      <c r="K24" s="60">
        <v>0</v>
      </c>
      <c r="L24" s="60">
        <v>4293.0320000000002</v>
      </c>
      <c r="M24" s="60">
        <v>116792.8308775668</v>
      </c>
      <c r="N24" s="60">
        <v>230517.05600000001</v>
      </c>
      <c r="O24" s="60">
        <v>0</v>
      </c>
      <c r="P24" s="60">
        <v>48400.722999999998</v>
      </c>
      <c r="Q24" s="60">
        <v>5781251.938902813</v>
      </c>
    </row>
    <row r="25" spans="2:17" x14ac:dyDescent="0.35">
      <c r="B25" s="24" t="s">
        <v>311</v>
      </c>
      <c r="C25" s="60">
        <v>1448031.08</v>
      </c>
      <c r="D25" s="60">
        <v>337233.40136000002</v>
      </c>
      <c r="E25" s="60">
        <v>337233.40136000002</v>
      </c>
      <c r="F25" s="60">
        <v>0</v>
      </c>
      <c r="G25" s="60">
        <v>169146.45699999999</v>
      </c>
      <c r="H25" s="60">
        <v>169146.45699999999</v>
      </c>
      <c r="I25" s="60">
        <v>0</v>
      </c>
      <c r="J25" s="60">
        <v>0</v>
      </c>
      <c r="K25" s="60">
        <v>0</v>
      </c>
      <c r="L25" s="60">
        <v>0</v>
      </c>
      <c r="M25" s="60">
        <v>10229.579</v>
      </c>
      <c r="N25" s="60">
        <v>148816.106</v>
      </c>
      <c r="O25" s="60">
        <v>0</v>
      </c>
      <c r="P25" s="60">
        <v>0</v>
      </c>
      <c r="Q25" s="60">
        <v>1754704.5513599999</v>
      </c>
    </row>
    <row r="26" spans="2:17" x14ac:dyDescent="0.35">
      <c r="B26" s="24" t="s">
        <v>312</v>
      </c>
      <c r="C26" s="60">
        <v>322586.69400000002</v>
      </c>
      <c r="D26" s="60">
        <v>160416.579</v>
      </c>
      <c r="E26" s="60">
        <v>160416.579</v>
      </c>
      <c r="F26" s="60">
        <v>0</v>
      </c>
      <c r="G26" s="60">
        <v>45252.489500000003</v>
      </c>
      <c r="H26" s="60">
        <v>45252.489500000003</v>
      </c>
      <c r="I26" s="60">
        <v>0</v>
      </c>
      <c r="J26" s="60">
        <v>0</v>
      </c>
      <c r="K26" s="60">
        <v>0</v>
      </c>
      <c r="L26" s="60">
        <v>0</v>
      </c>
      <c r="M26" s="60">
        <v>0</v>
      </c>
      <c r="N26" s="60">
        <v>59978.158000000003</v>
      </c>
      <c r="O26" s="60">
        <v>0</v>
      </c>
      <c r="P26" s="60">
        <v>0</v>
      </c>
      <c r="Q26" s="60">
        <v>497728.94150000002</v>
      </c>
    </row>
    <row r="27" spans="2:17" x14ac:dyDescent="0.35">
      <c r="B27" s="24" t="s">
        <v>313</v>
      </c>
      <c r="C27" s="60">
        <v>3368093.0846572621</v>
      </c>
      <c r="D27" s="60">
        <v>1441456.37574</v>
      </c>
      <c r="E27" s="60">
        <v>1441456.37574</v>
      </c>
      <c r="F27" s="60">
        <v>0</v>
      </c>
      <c r="G27" s="60">
        <v>438870.22893999988</v>
      </c>
      <c r="H27" s="60">
        <v>438870.22893999988</v>
      </c>
      <c r="I27" s="60">
        <v>0</v>
      </c>
      <c r="J27" s="60">
        <v>0</v>
      </c>
      <c r="K27" s="60">
        <v>0</v>
      </c>
      <c r="L27" s="60">
        <v>16416.871139999999</v>
      </c>
      <c r="M27" s="60">
        <v>34938.300093754202</v>
      </c>
      <c r="N27" s="60">
        <v>38488.28551219833</v>
      </c>
      <c r="O27" s="60">
        <v>0</v>
      </c>
      <c r="P27" s="60">
        <v>0</v>
      </c>
      <c r="Q27" s="60">
        <v>4357812.3457357064</v>
      </c>
    </row>
    <row r="28" spans="2:17" x14ac:dyDescent="0.35">
      <c r="B28" s="24" t="s">
        <v>314</v>
      </c>
      <c r="C28" s="60">
        <v>0</v>
      </c>
      <c r="D28" s="60">
        <v>0</v>
      </c>
      <c r="E28" s="60">
        <v>0</v>
      </c>
      <c r="F28" s="60">
        <v>0</v>
      </c>
      <c r="G28" s="60">
        <v>0</v>
      </c>
      <c r="H28" s="60">
        <v>0</v>
      </c>
      <c r="I28" s="60">
        <v>0</v>
      </c>
      <c r="J28" s="60">
        <v>0</v>
      </c>
      <c r="K28" s="60">
        <v>0</v>
      </c>
      <c r="L28" s="60">
        <v>0</v>
      </c>
      <c r="M28" s="60">
        <v>0</v>
      </c>
      <c r="N28" s="60">
        <v>0</v>
      </c>
      <c r="O28" s="60">
        <v>0</v>
      </c>
      <c r="P28" s="60">
        <v>0</v>
      </c>
      <c r="Q28" s="60">
        <v>0</v>
      </c>
    </row>
    <row r="29" spans="2:17" x14ac:dyDescent="0.35">
      <c r="B29" s="24" t="s">
        <v>315</v>
      </c>
      <c r="C29" s="60">
        <v>1876999.2779999999</v>
      </c>
      <c r="D29" s="60">
        <v>854210.18799999997</v>
      </c>
      <c r="E29" s="60">
        <v>854210.18799999997</v>
      </c>
      <c r="F29" s="60">
        <v>0</v>
      </c>
      <c r="G29" s="60">
        <v>326175.49400000001</v>
      </c>
      <c r="H29" s="60">
        <v>326175.49400000001</v>
      </c>
      <c r="I29" s="60">
        <v>0</v>
      </c>
      <c r="J29" s="60">
        <v>0</v>
      </c>
      <c r="K29" s="60">
        <v>0</v>
      </c>
      <c r="L29" s="60">
        <v>9267.0020000000004</v>
      </c>
      <c r="M29" s="60">
        <v>68146.176000000007</v>
      </c>
      <c r="N29" s="60">
        <v>83101.133000000002</v>
      </c>
      <c r="O29" s="60">
        <v>0</v>
      </c>
      <c r="P29" s="60">
        <v>0</v>
      </c>
      <c r="Q29" s="60">
        <v>2410721.9270000001</v>
      </c>
    </row>
    <row r="30" spans="2:17" x14ac:dyDescent="0.35">
      <c r="B30" s="24" t="s">
        <v>316</v>
      </c>
      <c r="C30" s="60">
        <v>0</v>
      </c>
      <c r="D30" s="60">
        <v>0</v>
      </c>
      <c r="E30" s="60">
        <v>0</v>
      </c>
      <c r="F30" s="60">
        <v>0</v>
      </c>
      <c r="G30" s="60">
        <v>0</v>
      </c>
      <c r="H30" s="60">
        <v>23269</v>
      </c>
      <c r="I30" s="60">
        <v>0</v>
      </c>
      <c r="J30" s="60">
        <v>0</v>
      </c>
      <c r="K30" s="60">
        <v>0</v>
      </c>
      <c r="L30" s="60">
        <v>0</v>
      </c>
      <c r="M30" s="60">
        <v>0</v>
      </c>
      <c r="N30" s="60">
        <v>0</v>
      </c>
      <c r="O30" s="60">
        <v>0</v>
      </c>
      <c r="P30" s="60">
        <v>0</v>
      </c>
      <c r="Q30" s="60">
        <v>-23269</v>
      </c>
    </row>
    <row r="31" spans="2:17" x14ac:dyDescent="0.35">
      <c r="B31" s="162" t="s">
        <v>55</v>
      </c>
      <c r="C31" s="178">
        <f t="shared" ref="C31:Q31" si="0">SUM(C6:C30)</f>
        <v>269979898.12777758</v>
      </c>
      <c r="D31" s="178">
        <f t="shared" si="0"/>
        <v>61704945.341870584</v>
      </c>
      <c r="E31" s="178">
        <f t="shared" si="0"/>
        <v>61704945.341870584</v>
      </c>
      <c r="F31" s="178">
        <f t="shared" si="0"/>
        <v>15341.931228240501</v>
      </c>
      <c r="G31" s="178">
        <f t="shared" si="0"/>
        <v>34925094.38931001</v>
      </c>
      <c r="H31" s="178">
        <f t="shared" si="0"/>
        <v>27897657.98731</v>
      </c>
      <c r="I31" s="178">
        <f t="shared" si="0"/>
        <v>7050705.4019999998</v>
      </c>
      <c r="J31" s="178">
        <f t="shared" si="0"/>
        <v>0</v>
      </c>
      <c r="K31" s="178">
        <f t="shared" si="0"/>
        <v>0</v>
      </c>
      <c r="L31" s="178">
        <f t="shared" si="0"/>
        <v>709036.12708999997</v>
      </c>
      <c r="M31" s="178">
        <f t="shared" si="0"/>
        <v>2360278.1990062925</v>
      </c>
      <c r="N31" s="178">
        <f t="shared" si="0"/>
        <v>29701494.820140652</v>
      </c>
      <c r="O31" s="178">
        <f t="shared" si="0"/>
        <v>223489.27709092526</v>
      </c>
      <c r="P31" s="178">
        <f t="shared" si="0"/>
        <v>1763810.3340938198</v>
      </c>
      <c r="Q31" s="178">
        <f t="shared" si="0"/>
        <v>321493504.34042603</v>
      </c>
    </row>
    <row r="32" spans="2:17" x14ac:dyDescent="0.35">
      <c r="B32" s="824" t="s">
        <v>56</v>
      </c>
      <c r="C32" s="723"/>
      <c r="D32" s="723"/>
      <c r="E32" s="723"/>
      <c r="F32" s="723"/>
      <c r="G32" s="723"/>
      <c r="H32" s="723"/>
      <c r="I32" s="723"/>
      <c r="J32" s="723"/>
      <c r="K32" s="723"/>
      <c r="L32" s="723"/>
      <c r="M32" s="723"/>
      <c r="N32" s="723"/>
      <c r="O32" s="723"/>
      <c r="P32" s="723"/>
      <c r="Q32" s="724"/>
    </row>
    <row r="33" spans="2:17" x14ac:dyDescent="0.35">
      <c r="B33" s="24" t="s">
        <v>57</v>
      </c>
      <c r="C33" s="62">
        <v>0</v>
      </c>
      <c r="D33" s="62">
        <v>0</v>
      </c>
      <c r="E33" s="62">
        <v>0</v>
      </c>
      <c r="F33" s="62">
        <v>0</v>
      </c>
      <c r="G33" s="62">
        <v>0</v>
      </c>
      <c r="H33" s="62">
        <v>0</v>
      </c>
      <c r="I33" s="62">
        <v>0</v>
      </c>
      <c r="J33" s="62">
        <v>0</v>
      </c>
      <c r="K33" s="62">
        <v>0</v>
      </c>
      <c r="L33" s="62">
        <v>0</v>
      </c>
      <c r="M33" s="62">
        <v>0</v>
      </c>
      <c r="N33" s="62">
        <v>0</v>
      </c>
      <c r="O33" s="62">
        <v>0</v>
      </c>
      <c r="P33" s="62">
        <v>0</v>
      </c>
      <c r="Q33" s="63">
        <v>0</v>
      </c>
    </row>
    <row r="34" spans="2:17" x14ac:dyDescent="0.35">
      <c r="B34" s="24" t="s">
        <v>58</v>
      </c>
      <c r="C34" s="62">
        <v>0</v>
      </c>
      <c r="D34" s="62">
        <v>0</v>
      </c>
      <c r="E34" s="62">
        <v>0</v>
      </c>
      <c r="F34" s="62">
        <v>0</v>
      </c>
      <c r="G34" s="62">
        <v>0</v>
      </c>
      <c r="H34" s="62">
        <v>0</v>
      </c>
      <c r="I34" s="62">
        <v>0</v>
      </c>
      <c r="J34" s="62">
        <v>0</v>
      </c>
      <c r="K34" s="62">
        <v>0</v>
      </c>
      <c r="L34" s="62">
        <v>0</v>
      </c>
      <c r="M34" s="62">
        <v>0</v>
      </c>
      <c r="N34" s="62">
        <v>0</v>
      </c>
      <c r="O34" s="62">
        <v>0</v>
      </c>
      <c r="P34" s="62">
        <v>0</v>
      </c>
      <c r="Q34" s="63">
        <v>0</v>
      </c>
    </row>
    <row r="35" spans="2:17" x14ac:dyDescent="0.35">
      <c r="B35" s="24" t="s">
        <v>59</v>
      </c>
      <c r="C35" s="62">
        <v>0</v>
      </c>
      <c r="D35" s="62">
        <v>0</v>
      </c>
      <c r="E35" s="62">
        <v>0</v>
      </c>
      <c r="F35" s="62">
        <v>0</v>
      </c>
      <c r="G35" s="62">
        <v>0</v>
      </c>
      <c r="H35" s="62">
        <v>0</v>
      </c>
      <c r="I35" s="62">
        <v>0</v>
      </c>
      <c r="J35" s="62">
        <v>0</v>
      </c>
      <c r="K35" s="62">
        <v>0</v>
      </c>
      <c r="L35" s="62">
        <v>0</v>
      </c>
      <c r="M35" s="62">
        <v>0</v>
      </c>
      <c r="N35" s="62">
        <v>0</v>
      </c>
      <c r="O35" s="62">
        <v>0</v>
      </c>
      <c r="P35" s="62">
        <v>0</v>
      </c>
      <c r="Q35" s="63">
        <v>0</v>
      </c>
    </row>
    <row r="36" spans="2:17" x14ac:dyDescent="0.35">
      <c r="B36" s="162" t="s">
        <v>55</v>
      </c>
      <c r="C36" s="178">
        <f t="shared" ref="C36:Q36" si="1">SUM(C33:C35)</f>
        <v>0</v>
      </c>
      <c r="D36" s="178">
        <f t="shared" si="1"/>
        <v>0</v>
      </c>
      <c r="E36" s="178">
        <f t="shared" si="1"/>
        <v>0</v>
      </c>
      <c r="F36" s="178">
        <f t="shared" si="1"/>
        <v>0</v>
      </c>
      <c r="G36" s="178">
        <f t="shared" si="1"/>
        <v>0</v>
      </c>
      <c r="H36" s="178">
        <f t="shared" si="1"/>
        <v>0</v>
      </c>
      <c r="I36" s="178">
        <f t="shared" si="1"/>
        <v>0</v>
      </c>
      <c r="J36" s="178">
        <f t="shared" si="1"/>
        <v>0</v>
      </c>
      <c r="K36" s="178">
        <f t="shared" si="1"/>
        <v>0</v>
      </c>
      <c r="L36" s="178">
        <f t="shared" si="1"/>
        <v>0</v>
      </c>
      <c r="M36" s="178">
        <f t="shared" si="1"/>
        <v>0</v>
      </c>
      <c r="N36" s="178">
        <f t="shared" si="1"/>
        <v>0</v>
      </c>
      <c r="O36" s="178">
        <f t="shared" si="1"/>
        <v>0</v>
      </c>
      <c r="P36" s="178">
        <f t="shared" si="1"/>
        <v>0</v>
      </c>
      <c r="Q36" s="184">
        <f t="shared" si="1"/>
        <v>0</v>
      </c>
    </row>
    <row r="37" spans="2:17" x14ac:dyDescent="0.35">
      <c r="B37" s="830" t="s">
        <v>61</v>
      </c>
      <c r="C37" s="728"/>
      <c r="D37" s="728"/>
      <c r="E37" s="728"/>
      <c r="F37" s="728"/>
      <c r="G37" s="728"/>
      <c r="H37" s="728"/>
      <c r="I37" s="728"/>
      <c r="J37" s="728"/>
      <c r="K37" s="728"/>
      <c r="L37" s="728"/>
      <c r="M37" s="728"/>
      <c r="N37" s="728"/>
      <c r="O37" s="728"/>
      <c r="P37" s="728"/>
      <c r="Q37" s="728"/>
    </row>
  </sheetData>
  <sheetProtection algorithmName="SHA-512" hashValue="R1OpzfqGg9o1deZUjHMTPxNEPTrvweRYRRWfBDq1t/hZndi06PIwXxwUnookcvrt2KE/5LH5jnfpCMwBRz0PTA==" saltValue="aZN1engpmV5LorXxetd9WQ==" spinCount="100000" sheet="1" objects="1" scenarios="1"/>
  <mergeCells count="4">
    <mergeCell ref="B32:Q32"/>
    <mergeCell ref="B37:Q37"/>
    <mergeCell ref="B3:Q3"/>
    <mergeCell ref="B5:Q5"/>
  </mergeCells>
  <pageMargins left="0.7" right="0.7" top="0.75" bottom="0.75" header="0.3" footer="0.3"/>
  <pageSetup scale="51" orientation="landscape"/>
  <headerFooter>
    <oddFooter>&amp;C_x000D_&amp;1#&amp;"Calibri"&amp;11&amp;K000000 Britam Public</oddFooter>
  </headerFooter>
  <drawing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1">
    <tabColor rgb="FFCC9900"/>
    <pageSetUpPr fitToPage="1"/>
  </sheetPr>
  <dimension ref="B3:Q37"/>
  <sheetViews>
    <sheetView showGridLines="0" topLeftCell="B1" zoomScale="80" zoomScaleNormal="80" workbookViewId="0">
      <selection activeCell="F9" sqref="F9"/>
    </sheetView>
  </sheetViews>
  <sheetFormatPr defaultRowHeight="14.5" x14ac:dyDescent="0.35"/>
  <cols>
    <col min="1" max="1" width="9" customWidth="1"/>
    <col min="2" max="2" width="39.7265625" bestFit="1" customWidth="1"/>
    <col min="3" max="3" width="14.1796875" bestFit="1" customWidth="1"/>
    <col min="4" max="4" width="16.453125" bestFit="1" customWidth="1"/>
    <col min="5" max="5" width="13.81640625" bestFit="1" customWidth="1"/>
    <col min="6" max="6" width="12.81640625" bestFit="1" customWidth="1"/>
    <col min="7" max="8" width="12" bestFit="1" customWidth="1"/>
    <col min="9" max="9" width="12.81640625" bestFit="1" customWidth="1"/>
    <col min="10" max="10" width="10.1796875" bestFit="1" customWidth="1"/>
    <col min="11" max="11" width="10.81640625" bestFit="1" customWidth="1"/>
    <col min="12" max="12" width="13.1796875" bestFit="1" customWidth="1"/>
    <col min="13" max="13" width="14.453125" bestFit="1" customWidth="1"/>
    <col min="14" max="15" width="12.453125" bestFit="1" customWidth="1"/>
    <col min="16" max="16" width="13.54296875" bestFit="1" customWidth="1"/>
    <col min="17" max="17" width="14.1796875" style="23" bestFit="1" customWidth="1"/>
    <col min="18" max="18" width="13.453125" bestFit="1" customWidth="1"/>
    <col min="19" max="19" width="9.54296875" bestFit="1" customWidth="1"/>
  </cols>
  <sheetData>
    <row r="3" spans="2:17" ht="22.5" customHeight="1" x14ac:dyDescent="0.35">
      <c r="B3" s="825" t="s">
        <v>412</v>
      </c>
      <c r="C3" s="723"/>
      <c r="D3" s="723"/>
      <c r="E3" s="723"/>
      <c r="F3" s="723"/>
      <c r="G3" s="723"/>
      <c r="H3" s="723"/>
      <c r="I3" s="723"/>
      <c r="J3" s="723"/>
      <c r="K3" s="723"/>
      <c r="L3" s="723"/>
      <c r="M3" s="723"/>
      <c r="N3" s="723"/>
      <c r="O3" s="723"/>
      <c r="P3" s="723"/>
      <c r="Q3" s="724"/>
    </row>
    <row r="4" spans="2:17" s="49" customFormat="1" ht="44.25" customHeight="1" x14ac:dyDescent="0.35">
      <c r="B4" s="48" t="s">
        <v>1</v>
      </c>
      <c r="C4" s="15" t="s">
        <v>398</v>
      </c>
      <c r="D4" s="15" t="s">
        <v>399</v>
      </c>
      <c r="E4" s="15" t="s">
        <v>400</v>
      </c>
      <c r="F4" s="15" t="s">
        <v>401</v>
      </c>
      <c r="G4" s="15" t="s">
        <v>402</v>
      </c>
      <c r="H4" s="15" t="s">
        <v>403</v>
      </c>
      <c r="I4" s="15" t="s">
        <v>404</v>
      </c>
      <c r="J4" s="15" t="s">
        <v>405</v>
      </c>
      <c r="K4" s="15" t="s">
        <v>406</v>
      </c>
      <c r="L4" s="15" t="s">
        <v>407</v>
      </c>
      <c r="M4" s="15" t="s">
        <v>408</v>
      </c>
      <c r="N4" s="15" t="s">
        <v>3</v>
      </c>
      <c r="O4" s="15" t="s">
        <v>409</v>
      </c>
      <c r="P4" s="15" t="s">
        <v>410</v>
      </c>
      <c r="Q4" s="15" t="s">
        <v>411</v>
      </c>
    </row>
    <row r="5" spans="2:17" x14ac:dyDescent="0.35">
      <c r="B5" s="824" t="s">
        <v>17</v>
      </c>
      <c r="C5" s="723"/>
      <c r="D5" s="723"/>
      <c r="E5" s="723"/>
      <c r="F5" s="723"/>
      <c r="G5" s="723"/>
      <c r="H5" s="723"/>
      <c r="I5" s="723"/>
      <c r="J5" s="723"/>
      <c r="K5" s="723"/>
      <c r="L5" s="723"/>
      <c r="M5" s="723"/>
      <c r="N5" s="723"/>
      <c r="O5" s="723"/>
      <c r="P5" s="723"/>
      <c r="Q5" s="724"/>
    </row>
    <row r="6" spans="2:17" x14ac:dyDescent="0.35">
      <c r="B6" s="24" t="s">
        <v>294</v>
      </c>
      <c r="C6" s="60">
        <f>+'APPENDIX 12'!C6+'APPENDIX 13'!C6</f>
        <v>0</v>
      </c>
      <c r="D6" s="60">
        <f>+'APPENDIX 12'!D6+'APPENDIX 13'!D6</f>
        <v>0</v>
      </c>
      <c r="E6" s="60">
        <f>+'APPENDIX 12'!E6+'APPENDIX 13'!E6</f>
        <v>0</v>
      </c>
      <c r="F6" s="60">
        <f>+'APPENDIX 12'!F6+'APPENDIX 13'!F6</f>
        <v>0</v>
      </c>
      <c r="G6" s="60">
        <f>+'APPENDIX 12'!G6+'APPENDIX 13'!G6</f>
        <v>0</v>
      </c>
      <c r="H6" s="60">
        <f>+'APPENDIX 12'!H6+'APPENDIX 13'!H6</f>
        <v>0</v>
      </c>
      <c r="I6" s="60">
        <f>+'APPENDIX 12'!I6+'APPENDIX 13'!I6</f>
        <v>0</v>
      </c>
      <c r="J6" s="60">
        <f>+'APPENDIX 12'!J6+'APPENDIX 13'!J6</f>
        <v>0</v>
      </c>
      <c r="K6" s="60">
        <f>+'APPENDIX 12'!K6+'APPENDIX 13'!K6</f>
        <v>0</v>
      </c>
      <c r="L6" s="60">
        <f>+'APPENDIX 12'!L6+'APPENDIX 13'!L6</f>
        <v>0</v>
      </c>
      <c r="M6" s="60">
        <f>+'APPENDIX 12'!M6+'APPENDIX 13'!M6</f>
        <v>0</v>
      </c>
      <c r="N6" s="60">
        <f>+'APPENDIX 12'!N6+'APPENDIX 13'!N6</f>
        <v>0</v>
      </c>
      <c r="O6" s="60">
        <f>+'APPENDIX 12'!O6+'APPENDIX 13'!O6</f>
        <v>0</v>
      </c>
      <c r="P6" s="60">
        <f>+'APPENDIX 12'!P6+'APPENDIX 13'!P6</f>
        <v>0</v>
      </c>
      <c r="Q6" s="61">
        <f>+'APPENDIX 12'!Q6+'APPENDIX 13'!Q6</f>
        <v>0</v>
      </c>
    </row>
    <row r="7" spans="2:17" x14ac:dyDescent="0.35">
      <c r="B7" s="24" t="s">
        <v>295</v>
      </c>
      <c r="C7" s="60">
        <f>+'APPENDIX 12'!C7+'APPENDIX 13'!C7</f>
        <v>7058238.5200000005</v>
      </c>
      <c r="D7" s="60">
        <f>+'APPENDIX 12'!D7+'APPENDIX 13'!D7</f>
        <v>1364773.2290000001</v>
      </c>
      <c r="E7" s="60">
        <f>+'APPENDIX 12'!E7+'APPENDIX 13'!E7</f>
        <v>1364773.2290000001</v>
      </c>
      <c r="F7" s="60">
        <f>+'APPENDIX 12'!F7+'APPENDIX 13'!F7</f>
        <v>0</v>
      </c>
      <c r="G7" s="60">
        <f>+'APPENDIX 12'!G7+'APPENDIX 13'!G7</f>
        <v>1094730.9095900001</v>
      </c>
      <c r="H7" s="60">
        <f>+'APPENDIX 12'!H7+'APPENDIX 13'!H7</f>
        <v>1094730.9095900001</v>
      </c>
      <c r="I7" s="60">
        <f>+'APPENDIX 12'!I7+'APPENDIX 13'!I7</f>
        <v>0</v>
      </c>
      <c r="J7" s="60">
        <f>+'APPENDIX 12'!J7+'APPENDIX 13'!J7</f>
        <v>0</v>
      </c>
      <c r="K7" s="60">
        <f>+'APPENDIX 12'!K7+'APPENDIX 13'!K7</f>
        <v>0</v>
      </c>
      <c r="L7" s="60">
        <f>+'APPENDIX 12'!L7+'APPENDIX 13'!L7</f>
        <v>26131.018349999998</v>
      </c>
      <c r="M7" s="60">
        <f>+'APPENDIX 12'!M7+'APPENDIX 13'!M7</f>
        <v>64903.979803464499</v>
      </c>
      <c r="N7" s="60">
        <f>+'APPENDIX 12'!N7+'APPENDIX 13'!N7</f>
        <v>869951.736077743</v>
      </c>
      <c r="O7" s="60">
        <f>+'APPENDIX 12'!O7+'APPENDIX 13'!O7</f>
        <v>18466.176953601102</v>
      </c>
      <c r="P7" s="60">
        <f>+'APPENDIX 12'!P7+'APPENDIX 13'!P7</f>
        <v>0</v>
      </c>
      <c r="Q7" s="61">
        <f>+'APPENDIX 12'!Q7+'APPENDIX 13'!Q7</f>
        <v>8088731.4003806803</v>
      </c>
    </row>
    <row r="8" spans="2:17" x14ac:dyDescent="0.35">
      <c r="B8" s="24" t="s">
        <v>296</v>
      </c>
      <c r="C8" s="60">
        <f>+'APPENDIX 12'!C8+'APPENDIX 13'!C8</f>
        <v>57535728.447999999</v>
      </c>
      <c r="D8" s="60">
        <f>+'APPENDIX 12'!D8+'APPENDIX 13'!D8</f>
        <v>12960844.602</v>
      </c>
      <c r="E8" s="60">
        <f>+'APPENDIX 12'!E8+'APPENDIX 13'!E8</f>
        <v>12960844.602</v>
      </c>
      <c r="F8" s="60">
        <f>+'APPENDIX 12'!F8+'APPENDIX 13'!F8</f>
        <v>0</v>
      </c>
      <c r="G8" s="60">
        <f>+'APPENDIX 12'!G8+'APPENDIX 13'!G8</f>
        <v>9252756.1219999995</v>
      </c>
      <c r="H8" s="60">
        <f>+'APPENDIX 12'!H8+'APPENDIX 13'!H8</f>
        <v>9252756.1219999995</v>
      </c>
      <c r="I8" s="60">
        <f>+'APPENDIX 12'!I8+'APPENDIX 13'!I8</f>
        <v>0</v>
      </c>
      <c r="J8" s="60">
        <f>+'APPENDIX 12'!J8+'APPENDIX 13'!J8</f>
        <v>0</v>
      </c>
      <c r="K8" s="60">
        <f>+'APPENDIX 12'!K8+'APPENDIX 13'!K8</f>
        <v>0</v>
      </c>
      <c r="L8" s="60">
        <f>+'APPENDIX 12'!L8+'APPENDIX 13'!L8</f>
        <v>103277.20000000001</v>
      </c>
      <c r="M8" s="60">
        <f>+'APPENDIX 12'!M8+'APPENDIX 13'!M8</f>
        <v>826883.08400000003</v>
      </c>
      <c r="N8" s="60">
        <f>+'APPENDIX 12'!N8+'APPENDIX 13'!N8</f>
        <v>4626421.4270000001</v>
      </c>
      <c r="O8" s="60">
        <f>+'APPENDIX 12'!O8+'APPENDIX 13'!O8</f>
        <v>76010.331000000006</v>
      </c>
      <c r="P8" s="60">
        <f>+'APPENDIX 12'!P8+'APPENDIX 13'!P8</f>
        <v>171037.86300000001</v>
      </c>
      <c r="Q8" s="61">
        <f>+'APPENDIX 12'!Q8+'APPENDIX 13'!Q8</f>
        <v>64693029.877000004</v>
      </c>
    </row>
    <row r="9" spans="2:17" x14ac:dyDescent="0.35">
      <c r="B9" s="24" t="s">
        <v>297</v>
      </c>
      <c r="C9" s="60">
        <f>+'APPENDIX 12'!C9+'APPENDIX 13'!C9</f>
        <v>0</v>
      </c>
      <c r="D9" s="60">
        <f>+'APPENDIX 12'!D9+'APPENDIX 13'!D9</f>
        <v>0</v>
      </c>
      <c r="E9" s="60">
        <f>+'APPENDIX 12'!E9+'APPENDIX 13'!E9</f>
        <v>0</v>
      </c>
      <c r="F9" s="60">
        <f>+'APPENDIX 12'!F9+'APPENDIX 13'!F9</f>
        <v>0</v>
      </c>
      <c r="G9" s="60">
        <f>+'APPENDIX 12'!G9+'APPENDIX 13'!G9</f>
        <v>0</v>
      </c>
      <c r="H9" s="60">
        <f>+'APPENDIX 12'!H9+'APPENDIX 13'!H9</f>
        <v>0</v>
      </c>
      <c r="I9" s="60">
        <f>+'APPENDIX 12'!I9+'APPENDIX 13'!I9</f>
        <v>0</v>
      </c>
      <c r="J9" s="60">
        <f>+'APPENDIX 12'!J9+'APPENDIX 13'!J9</f>
        <v>0</v>
      </c>
      <c r="K9" s="60">
        <f>+'APPENDIX 12'!K9+'APPENDIX 13'!K9</f>
        <v>0</v>
      </c>
      <c r="L9" s="60">
        <f>+'APPENDIX 12'!L9+'APPENDIX 13'!L9</f>
        <v>0</v>
      </c>
      <c r="M9" s="60">
        <f>+'APPENDIX 12'!M9+'APPENDIX 13'!M9</f>
        <v>0</v>
      </c>
      <c r="N9" s="60">
        <f>+'APPENDIX 12'!N9+'APPENDIX 13'!N9</f>
        <v>0</v>
      </c>
      <c r="O9" s="60">
        <f>+'APPENDIX 12'!O9+'APPENDIX 13'!O9</f>
        <v>0</v>
      </c>
      <c r="P9" s="60">
        <f>+'APPENDIX 12'!P9+'APPENDIX 13'!P9</f>
        <v>0</v>
      </c>
      <c r="Q9" s="61">
        <f>+'APPENDIX 12'!Q9+'APPENDIX 13'!Q9</f>
        <v>0</v>
      </c>
    </row>
    <row r="10" spans="2:17" x14ac:dyDescent="0.35">
      <c r="B10" s="24" t="s">
        <v>298</v>
      </c>
      <c r="C10" s="60">
        <f>+'APPENDIX 12'!C10+'APPENDIX 13'!C10</f>
        <v>0</v>
      </c>
      <c r="D10" s="60">
        <f>+'APPENDIX 12'!D10+'APPENDIX 13'!D10</f>
        <v>0</v>
      </c>
      <c r="E10" s="60">
        <f>+'APPENDIX 12'!E10+'APPENDIX 13'!E10</f>
        <v>0</v>
      </c>
      <c r="F10" s="60">
        <f>+'APPENDIX 12'!F10+'APPENDIX 13'!F10</f>
        <v>0</v>
      </c>
      <c r="G10" s="60">
        <f>+'APPENDIX 12'!G10+'APPENDIX 13'!G10</f>
        <v>0</v>
      </c>
      <c r="H10" s="60">
        <f>+'APPENDIX 12'!H10+'APPENDIX 13'!H10</f>
        <v>0</v>
      </c>
      <c r="I10" s="60">
        <f>+'APPENDIX 12'!I10+'APPENDIX 13'!I10</f>
        <v>0</v>
      </c>
      <c r="J10" s="60">
        <f>+'APPENDIX 12'!J10+'APPENDIX 13'!J10</f>
        <v>0</v>
      </c>
      <c r="K10" s="60">
        <f>+'APPENDIX 12'!K10+'APPENDIX 13'!K10</f>
        <v>0</v>
      </c>
      <c r="L10" s="60">
        <f>+'APPENDIX 12'!L10+'APPENDIX 13'!L10</f>
        <v>0</v>
      </c>
      <c r="M10" s="60">
        <f>+'APPENDIX 12'!M10+'APPENDIX 13'!M10</f>
        <v>0</v>
      </c>
      <c r="N10" s="60">
        <f>+'APPENDIX 12'!N10+'APPENDIX 13'!N10</f>
        <v>0</v>
      </c>
      <c r="O10" s="60">
        <f>+'APPENDIX 12'!O10+'APPENDIX 13'!O10</f>
        <v>0</v>
      </c>
      <c r="P10" s="60">
        <f>+'APPENDIX 12'!P10+'APPENDIX 13'!P10</f>
        <v>0</v>
      </c>
      <c r="Q10" s="61">
        <f>+'APPENDIX 12'!Q10+'APPENDIX 13'!Q10</f>
        <v>0</v>
      </c>
    </row>
    <row r="11" spans="2:17" x14ac:dyDescent="0.35">
      <c r="B11" s="24" t="s">
        <v>299</v>
      </c>
      <c r="C11" s="60">
        <f>+'APPENDIX 12'!C11+'APPENDIX 13'!C11</f>
        <v>6955318.9239999996</v>
      </c>
      <c r="D11" s="60">
        <f>+'APPENDIX 12'!D11+'APPENDIX 13'!D11</f>
        <v>2149829.3388399999</v>
      </c>
      <c r="E11" s="60">
        <f>+'APPENDIX 12'!E11+'APPENDIX 13'!E11</f>
        <v>2149829.3388399999</v>
      </c>
      <c r="F11" s="60">
        <f>+'APPENDIX 12'!F11+'APPENDIX 13'!F11</f>
        <v>0</v>
      </c>
      <c r="G11" s="60">
        <f>+'APPENDIX 12'!G11+'APPENDIX 13'!G11</f>
        <v>679010.39526000002</v>
      </c>
      <c r="H11" s="60">
        <f>+'APPENDIX 12'!H11+'APPENDIX 13'!H11</f>
        <v>679010.39526000002</v>
      </c>
      <c r="I11" s="60">
        <f>+'APPENDIX 12'!I11+'APPENDIX 13'!I11</f>
        <v>0</v>
      </c>
      <c r="J11" s="60">
        <f>+'APPENDIX 12'!J11+'APPENDIX 13'!J11</f>
        <v>0</v>
      </c>
      <c r="K11" s="60">
        <f>+'APPENDIX 12'!K11+'APPENDIX 13'!K11</f>
        <v>0</v>
      </c>
      <c r="L11" s="60">
        <f>+'APPENDIX 12'!L11+'APPENDIX 13'!L11</f>
        <v>35010.75591</v>
      </c>
      <c r="M11" s="60">
        <f>+'APPENDIX 12'!M11+'APPENDIX 13'!M11</f>
        <v>143277.79991999999</v>
      </c>
      <c r="N11" s="60">
        <f>+'APPENDIX 12'!N11+'APPENDIX 13'!N11</f>
        <v>132499.70407000001</v>
      </c>
      <c r="O11" s="60">
        <f>+'APPENDIX 12'!O11+'APPENDIX 13'!O11</f>
        <v>0</v>
      </c>
      <c r="P11" s="60">
        <f>+'APPENDIX 12'!P11+'APPENDIX 13'!P11</f>
        <v>0</v>
      </c>
      <c r="Q11" s="61">
        <f>+'APPENDIX 12'!Q11+'APPENDIX 13'!Q11</f>
        <v>8380349.0158199994</v>
      </c>
    </row>
    <row r="12" spans="2:17" x14ac:dyDescent="0.35">
      <c r="B12" s="24" t="s">
        <v>26</v>
      </c>
      <c r="C12" s="60">
        <f>+'APPENDIX 12'!C12+'APPENDIX 13'!C12</f>
        <v>0</v>
      </c>
      <c r="D12" s="60">
        <f>+'APPENDIX 12'!D12+'APPENDIX 13'!D12</f>
        <v>0</v>
      </c>
      <c r="E12" s="60">
        <f>+'APPENDIX 12'!E12+'APPENDIX 13'!E12</f>
        <v>0</v>
      </c>
      <c r="F12" s="60">
        <f>+'APPENDIX 12'!F12+'APPENDIX 13'!F12</f>
        <v>0</v>
      </c>
      <c r="G12" s="60">
        <f>+'APPENDIX 12'!G12+'APPENDIX 13'!G12</f>
        <v>0</v>
      </c>
      <c r="H12" s="60">
        <f>+'APPENDIX 12'!H12+'APPENDIX 13'!H12</f>
        <v>0</v>
      </c>
      <c r="I12" s="60">
        <f>+'APPENDIX 12'!I12+'APPENDIX 13'!I12</f>
        <v>0</v>
      </c>
      <c r="J12" s="60">
        <f>+'APPENDIX 12'!J12+'APPENDIX 13'!J12</f>
        <v>0</v>
      </c>
      <c r="K12" s="60">
        <f>+'APPENDIX 12'!K12+'APPENDIX 13'!K12</f>
        <v>0</v>
      </c>
      <c r="L12" s="60">
        <f>+'APPENDIX 12'!L12+'APPENDIX 13'!L12</f>
        <v>0</v>
      </c>
      <c r="M12" s="60">
        <f>+'APPENDIX 12'!M12+'APPENDIX 13'!M12</f>
        <v>0</v>
      </c>
      <c r="N12" s="60">
        <f>+'APPENDIX 12'!N12+'APPENDIX 13'!N12</f>
        <v>0</v>
      </c>
      <c r="O12" s="60">
        <f>+'APPENDIX 12'!O12+'APPENDIX 13'!O12</f>
        <v>0</v>
      </c>
      <c r="P12" s="60">
        <f>+'APPENDIX 12'!P12+'APPENDIX 13'!P12</f>
        <v>0</v>
      </c>
      <c r="Q12" s="61">
        <f>+'APPENDIX 12'!Q12+'APPENDIX 13'!Q12</f>
        <v>0</v>
      </c>
    </row>
    <row r="13" spans="2:17" x14ac:dyDescent="0.35">
      <c r="B13" s="24" t="s">
        <v>300</v>
      </c>
      <c r="C13" s="60">
        <f>+'APPENDIX 12'!C13+'APPENDIX 13'!C13</f>
        <v>6169.82</v>
      </c>
      <c r="D13" s="60">
        <f>+'APPENDIX 12'!D13+'APPENDIX 13'!D13</f>
        <v>12169826.210000001</v>
      </c>
      <c r="E13" s="60">
        <f>+'APPENDIX 12'!E13+'APPENDIX 13'!E13</f>
        <v>12169826.210000001</v>
      </c>
      <c r="F13" s="60">
        <f>+'APPENDIX 12'!F13+'APPENDIX 13'!F13</f>
        <v>15341.931228240501</v>
      </c>
      <c r="G13" s="60">
        <f>+'APPENDIX 12'!G13+'APPENDIX 13'!G13</f>
        <v>0</v>
      </c>
      <c r="H13" s="60">
        <f>+'APPENDIX 12'!H13+'APPENDIX 13'!H13</f>
        <v>0</v>
      </c>
      <c r="I13" s="60">
        <f>+'APPENDIX 12'!I13+'APPENDIX 13'!I13</f>
        <v>0</v>
      </c>
      <c r="J13" s="60">
        <f>+'APPENDIX 12'!J13+'APPENDIX 13'!J13</f>
        <v>0</v>
      </c>
      <c r="K13" s="60">
        <f>+'APPENDIX 12'!K13+'APPENDIX 13'!K13</f>
        <v>0</v>
      </c>
      <c r="L13" s="60">
        <f>+'APPENDIX 12'!L13+'APPENDIX 13'!L13</f>
        <v>0</v>
      </c>
      <c r="M13" s="60">
        <f>+'APPENDIX 12'!M13+'APPENDIX 13'!M13</f>
        <v>4522.4063199999991</v>
      </c>
      <c r="N13" s="60">
        <f>+'APPENDIX 12'!N13+'APPENDIX 13'!N13</f>
        <v>41198.917000000001</v>
      </c>
      <c r="O13" s="60">
        <f>+'APPENDIX 12'!O13+'APPENDIX 13'!O13</f>
        <v>0</v>
      </c>
      <c r="P13" s="60">
        <f>+'APPENDIX 12'!P13+'APPENDIX 13'!P13</f>
        <v>0</v>
      </c>
      <c r="Q13" s="61">
        <f>+'APPENDIX 12'!Q13+'APPENDIX 13'!Q13</f>
        <v>12228014.47190824</v>
      </c>
    </row>
    <row r="14" spans="2:17" x14ac:dyDescent="0.35">
      <c r="B14" s="24" t="s">
        <v>301</v>
      </c>
      <c r="C14" s="60">
        <f>+'APPENDIX 12'!C14+'APPENDIX 13'!C14</f>
        <v>25306242.836334702</v>
      </c>
      <c r="D14" s="60">
        <f>+'APPENDIX 12'!D14+'APPENDIX 13'!D14</f>
        <v>6576958.0257000001</v>
      </c>
      <c r="E14" s="60">
        <f>+'APPENDIX 12'!E14+'APPENDIX 13'!E14</f>
        <v>6576958.0257000001</v>
      </c>
      <c r="F14" s="60">
        <f>+'APPENDIX 12'!F14+'APPENDIX 13'!F14</f>
        <v>0</v>
      </c>
      <c r="G14" s="60">
        <f>+'APPENDIX 12'!G14+'APPENDIX 13'!G14</f>
        <v>2635812.4040000001</v>
      </c>
      <c r="H14" s="60">
        <f>+'APPENDIX 12'!H14+'APPENDIX 13'!H14</f>
        <v>2635812.4040000001</v>
      </c>
      <c r="I14" s="60">
        <f>+'APPENDIX 12'!I14+'APPENDIX 13'!I14</f>
        <v>0</v>
      </c>
      <c r="J14" s="60">
        <f>+'APPENDIX 12'!J14+'APPENDIX 13'!J14</f>
        <v>0</v>
      </c>
      <c r="K14" s="60">
        <f>+'APPENDIX 12'!K14+'APPENDIX 13'!K14</f>
        <v>0</v>
      </c>
      <c r="L14" s="60">
        <f>+'APPENDIX 12'!L14+'APPENDIX 13'!L14</f>
        <v>51350.115689999999</v>
      </c>
      <c r="M14" s="60">
        <f>+'APPENDIX 12'!M14+'APPENDIX 13'!M14</f>
        <v>101105.058</v>
      </c>
      <c r="N14" s="60">
        <f>+'APPENDIX 12'!N14+'APPENDIX 13'!N14</f>
        <v>3565986.4449999998</v>
      </c>
      <c r="O14" s="60">
        <f>+'APPENDIX 12'!O14+'APPENDIX 13'!O14</f>
        <v>0</v>
      </c>
      <c r="P14" s="60">
        <f>+'APPENDIX 12'!P14+'APPENDIX 13'!P14</f>
        <v>163538.46</v>
      </c>
      <c r="Q14" s="61">
        <f>+'APPENDIX 12'!Q14+'APPENDIX 13'!Q14</f>
        <v>32497381.269344699</v>
      </c>
    </row>
    <row r="15" spans="2:17" x14ac:dyDescent="0.35">
      <c r="B15" s="24" t="s">
        <v>302</v>
      </c>
      <c r="C15" s="60">
        <f>+'APPENDIX 12'!C15+'APPENDIX 13'!C15</f>
        <v>591743.11199999996</v>
      </c>
      <c r="D15" s="60">
        <f>+'APPENDIX 12'!D15+'APPENDIX 13'!D15</f>
        <v>103072</v>
      </c>
      <c r="E15" s="60">
        <f>+'APPENDIX 12'!E15+'APPENDIX 13'!E15</f>
        <v>103072</v>
      </c>
      <c r="F15" s="60">
        <f>+'APPENDIX 12'!F15+'APPENDIX 13'!F15</f>
        <v>0</v>
      </c>
      <c r="G15" s="60">
        <f>+'APPENDIX 12'!G15+'APPENDIX 13'!G15</f>
        <v>75002.277000000002</v>
      </c>
      <c r="H15" s="60">
        <f>+'APPENDIX 12'!H15+'APPENDIX 13'!H15</f>
        <v>75002.277000000002</v>
      </c>
      <c r="I15" s="60">
        <f>+'APPENDIX 12'!I15+'APPENDIX 13'!I15</f>
        <v>0</v>
      </c>
      <c r="J15" s="60">
        <f>+'APPENDIX 12'!J15+'APPENDIX 13'!J15</f>
        <v>0</v>
      </c>
      <c r="K15" s="60">
        <f>+'APPENDIX 12'!K15+'APPENDIX 13'!K15</f>
        <v>0</v>
      </c>
      <c r="L15" s="60">
        <f>+'APPENDIX 12'!L15+'APPENDIX 13'!L15</f>
        <v>764.97900000000004</v>
      </c>
      <c r="M15" s="60">
        <f>+'APPENDIX 12'!M15+'APPENDIX 13'!M15</f>
        <v>8241.2281933606901</v>
      </c>
      <c r="N15" s="60">
        <f>+'APPENDIX 12'!N15+'APPENDIX 13'!N15</f>
        <v>66637.793999999994</v>
      </c>
      <c r="O15" s="60">
        <f>+'APPENDIX 12'!O15+'APPENDIX 13'!O15</f>
        <v>44147.557000000001</v>
      </c>
      <c r="P15" s="60">
        <f>+'APPENDIX 12'!P15+'APPENDIX 13'!P15</f>
        <v>0</v>
      </c>
      <c r="Q15" s="61">
        <f>+'APPENDIX 12'!Q15+'APPENDIX 13'!Q15</f>
        <v>633296.86480663938</v>
      </c>
    </row>
    <row r="16" spans="2:17" x14ac:dyDescent="0.35">
      <c r="B16" s="24" t="s">
        <v>303</v>
      </c>
      <c r="C16" s="60">
        <f>+'APPENDIX 12'!C16+'APPENDIX 13'!C16</f>
        <v>93483873.485485688</v>
      </c>
      <c r="D16" s="60">
        <f>+'APPENDIX 12'!D16+'APPENDIX 13'!D16</f>
        <v>17105694.518709991</v>
      </c>
      <c r="E16" s="60">
        <f>+'APPENDIX 12'!E16+'APPENDIX 13'!E16</f>
        <v>17105694.518709991</v>
      </c>
      <c r="F16" s="60">
        <f>+'APPENDIX 12'!F16+'APPENDIX 13'!F16</f>
        <v>0</v>
      </c>
      <c r="G16" s="60">
        <f>+'APPENDIX 12'!G16+'APPENDIX 13'!G16</f>
        <v>10228872.559999999</v>
      </c>
      <c r="H16" s="60">
        <f>+'APPENDIX 12'!H16+'APPENDIX 13'!H16</f>
        <v>0</v>
      </c>
      <c r="I16" s="60">
        <f>+'APPENDIX 12'!I16+'APPENDIX 13'!I16</f>
        <v>10228872.559999999</v>
      </c>
      <c r="J16" s="60">
        <f>+'APPENDIX 12'!J16+'APPENDIX 13'!J16</f>
        <v>0</v>
      </c>
      <c r="K16" s="60">
        <f>+'APPENDIX 12'!K16+'APPENDIX 13'!K16</f>
        <v>0</v>
      </c>
      <c r="L16" s="60">
        <f>+'APPENDIX 12'!L16+'APPENDIX 13'!L16</f>
        <v>297568.467</v>
      </c>
      <c r="M16" s="60">
        <f>+'APPENDIX 12'!M16+'APPENDIX 13'!M16</f>
        <v>597816.71333099995</v>
      </c>
      <c r="N16" s="60">
        <f>+'APPENDIX 12'!N16+'APPENDIX 13'!N16</f>
        <v>9340720.248230001</v>
      </c>
      <c r="O16" s="60">
        <f>+'APPENDIX 12'!O16+'APPENDIX 13'!O16</f>
        <v>0</v>
      </c>
      <c r="P16" s="60">
        <f>+'APPENDIX 12'!P16+'APPENDIX 13'!P16</f>
        <v>479999.99999999988</v>
      </c>
      <c r="Q16" s="61">
        <f>+'APPENDIX 12'!Q16+'APPENDIX 13'!Q16</f>
        <v>108326030.51209468</v>
      </c>
    </row>
    <row r="17" spans="2:17" x14ac:dyDescent="0.35">
      <c r="B17" s="24" t="s">
        <v>304</v>
      </c>
      <c r="C17" s="60">
        <f>+'APPENDIX 12'!C17+'APPENDIX 13'!C17</f>
        <v>75499504.111000001</v>
      </c>
      <c r="D17" s="60">
        <f>+'APPENDIX 12'!D17+'APPENDIX 13'!D17</f>
        <v>10717754.113114633</v>
      </c>
      <c r="E17" s="60">
        <f>+'APPENDIX 12'!E17+'APPENDIX 13'!E17</f>
        <v>10717754.113114633</v>
      </c>
      <c r="F17" s="60">
        <f>+'APPENDIX 12'!F17+'APPENDIX 13'!F17</f>
        <v>0</v>
      </c>
      <c r="G17" s="60">
        <f>+'APPENDIX 12'!G17+'APPENDIX 13'!G17</f>
        <v>9266137.318</v>
      </c>
      <c r="H17" s="60">
        <f>+'APPENDIX 12'!H17+'APPENDIX 13'!H17</f>
        <v>9266137.318</v>
      </c>
      <c r="I17" s="60">
        <f>+'APPENDIX 12'!I17+'APPENDIX 13'!I17</f>
        <v>0</v>
      </c>
      <c r="J17" s="60">
        <f>+'APPENDIX 12'!J17+'APPENDIX 13'!J17</f>
        <v>0</v>
      </c>
      <c r="K17" s="60">
        <f>+'APPENDIX 12'!K17+'APPENDIX 13'!K17</f>
        <v>0</v>
      </c>
      <c r="L17" s="60">
        <f>+'APPENDIX 12'!L17+'APPENDIX 13'!L17</f>
        <v>146841.03257248783</v>
      </c>
      <c r="M17" s="60">
        <f>+'APPENDIX 12'!M17+'APPENDIX 13'!M17</f>
        <v>401787.86580778804</v>
      </c>
      <c r="N17" s="60">
        <f>+'APPENDIX 12'!N17+'APPENDIX 13'!N17</f>
        <v>9528125.2918604296</v>
      </c>
      <c r="O17" s="60">
        <f>+'APPENDIX 12'!O17+'APPENDIX 13'!O17</f>
        <v>84110.013527100891</v>
      </c>
      <c r="P17" s="60">
        <f>+'APPENDIX 12'!P17+'APPENDIX 13'!P17</f>
        <v>865494.72209381999</v>
      </c>
      <c r="Q17" s="61">
        <f>+'APPENDIX 12'!Q17+'APPENDIX 13'!Q17</f>
        <v>84981012.563973874</v>
      </c>
    </row>
    <row r="18" spans="2:17" x14ac:dyDescent="0.35">
      <c r="B18" s="24" t="s">
        <v>305</v>
      </c>
      <c r="C18" s="60">
        <f>+'APPENDIX 12'!C18+'APPENDIX 13'!C18</f>
        <v>43317957.563000001</v>
      </c>
      <c r="D18" s="60">
        <f>+'APPENDIX 12'!D18+'APPENDIX 13'!D18</f>
        <v>7839203.1108599994</v>
      </c>
      <c r="E18" s="60">
        <f>+'APPENDIX 12'!E18+'APPENDIX 13'!E18</f>
        <v>7839203.1108599994</v>
      </c>
      <c r="F18" s="60">
        <f>+'APPENDIX 12'!F18+'APPENDIX 13'!F18</f>
        <v>0</v>
      </c>
      <c r="G18" s="60">
        <f>+'APPENDIX 12'!G18+'APPENDIX 13'!G18</f>
        <v>4971302.12</v>
      </c>
      <c r="H18" s="60">
        <f>+'APPENDIX 12'!H18+'APPENDIX 13'!H18</f>
        <v>4971302.12</v>
      </c>
      <c r="I18" s="60">
        <f>+'APPENDIX 12'!I18+'APPENDIX 13'!I18</f>
        <v>0</v>
      </c>
      <c r="J18" s="60">
        <f>+'APPENDIX 12'!J18+'APPENDIX 13'!J18</f>
        <v>0</v>
      </c>
      <c r="K18" s="60">
        <f>+'APPENDIX 12'!K18+'APPENDIX 13'!K18</f>
        <v>0</v>
      </c>
      <c r="L18" s="60">
        <f>+'APPENDIX 12'!L18+'APPENDIX 13'!L18</f>
        <v>117231.064</v>
      </c>
      <c r="M18" s="60">
        <f>+'APPENDIX 12'!M18+'APPENDIX 13'!M18</f>
        <v>249151.08100000001</v>
      </c>
      <c r="N18" s="60">
        <f>+'APPENDIX 12'!N18+'APPENDIX 13'!N18</f>
        <v>5430892.3700000001</v>
      </c>
      <c r="O18" s="60">
        <f>+'APPENDIX 12'!O18+'APPENDIX 13'!O18</f>
        <v>0</v>
      </c>
      <c r="P18" s="60">
        <f>+'APPENDIX 12'!P18+'APPENDIX 13'!P18</f>
        <v>100000</v>
      </c>
      <c r="Q18" s="61">
        <f>+'APPENDIX 12'!Q18+'APPENDIX 13'!Q18</f>
        <v>51150368.778859995</v>
      </c>
    </row>
    <row r="19" spans="2:17" x14ac:dyDescent="0.35">
      <c r="B19" s="24" t="s">
        <v>306</v>
      </c>
      <c r="C19" s="60">
        <f>+'APPENDIX 12'!C19+'APPENDIX 13'!C19</f>
        <v>1251740.5075099999</v>
      </c>
      <c r="D19" s="60">
        <f>+'APPENDIX 12'!D19+'APPENDIX 13'!D19</f>
        <v>231787.18424999999</v>
      </c>
      <c r="E19" s="60">
        <f>+'APPENDIX 12'!E19+'APPENDIX 13'!E19</f>
        <v>231787.18424999999</v>
      </c>
      <c r="F19" s="60">
        <f>+'APPENDIX 12'!F19+'APPENDIX 13'!F19</f>
        <v>0</v>
      </c>
      <c r="G19" s="60">
        <f>+'APPENDIX 12'!G19+'APPENDIX 13'!G19</f>
        <v>118932.24020999999</v>
      </c>
      <c r="H19" s="60">
        <f>+'APPENDIX 12'!H19+'APPENDIX 13'!H19</f>
        <v>118932.24020999999</v>
      </c>
      <c r="I19" s="60">
        <f>+'APPENDIX 12'!I19+'APPENDIX 13'!I19</f>
        <v>0</v>
      </c>
      <c r="J19" s="60">
        <f>+'APPENDIX 12'!J19+'APPENDIX 13'!J19</f>
        <v>0</v>
      </c>
      <c r="K19" s="60">
        <f>+'APPENDIX 12'!K19+'APPENDIX 13'!K19</f>
        <v>0</v>
      </c>
      <c r="L19" s="60">
        <f>+'APPENDIX 12'!L19+'APPENDIX 13'!L19</f>
        <v>0</v>
      </c>
      <c r="M19" s="60">
        <f>+'APPENDIX 12'!M19+'APPENDIX 13'!M19</f>
        <v>12509.994000000001</v>
      </c>
      <c r="N19" s="60">
        <f>+'APPENDIX 12'!N19+'APPENDIX 13'!N19</f>
        <v>173435.8636732329</v>
      </c>
      <c r="O19" s="60">
        <f>+'APPENDIX 12'!O19+'APPENDIX 13'!O19</f>
        <v>0</v>
      </c>
      <c r="P19" s="60">
        <f>+'APPENDIX 12'!P19+'APPENDIX 13'!P19</f>
        <v>0</v>
      </c>
      <c r="Q19" s="61">
        <f>+'APPENDIX 12'!Q19+'APPENDIX 13'!Q19</f>
        <v>1525521.3212232329</v>
      </c>
    </row>
    <row r="20" spans="2:17" x14ac:dyDescent="0.35">
      <c r="B20" s="24" t="s">
        <v>307</v>
      </c>
      <c r="C20" s="60">
        <f>+'APPENDIX 12'!C20+'APPENDIX 13'!C20</f>
        <v>0</v>
      </c>
      <c r="D20" s="60">
        <f>+'APPENDIX 12'!D20+'APPENDIX 13'!D20</f>
        <v>0</v>
      </c>
      <c r="E20" s="60">
        <f>+'APPENDIX 12'!E20+'APPENDIX 13'!E20</f>
        <v>0</v>
      </c>
      <c r="F20" s="60">
        <f>+'APPENDIX 12'!F20+'APPENDIX 13'!F20</f>
        <v>0</v>
      </c>
      <c r="G20" s="60">
        <f>+'APPENDIX 12'!G20+'APPENDIX 13'!G20</f>
        <v>0</v>
      </c>
      <c r="H20" s="60">
        <f>+'APPENDIX 12'!H20+'APPENDIX 13'!H20</f>
        <v>0</v>
      </c>
      <c r="I20" s="60">
        <f>+'APPENDIX 12'!I20+'APPENDIX 13'!I20</f>
        <v>0</v>
      </c>
      <c r="J20" s="60">
        <f>+'APPENDIX 12'!J20+'APPENDIX 13'!J20</f>
        <v>0</v>
      </c>
      <c r="K20" s="60">
        <f>+'APPENDIX 12'!K20+'APPENDIX 13'!K20</f>
        <v>0</v>
      </c>
      <c r="L20" s="60">
        <f>+'APPENDIX 12'!L20+'APPENDIX 13'!L20</f>
        <v>0</v>
      </c>
      <c r="M20" s="60">
        <f>+'APPENDIX 12'!M20+'APPENDIX 13'!M20</f>
        <v>0</v>
      </c>
      <c r="N20" s="60">
        <f>+'APPENDIX 12'!N20+'APPENDIX 13'!N20</f>
        <v>0</v>
      </c>
      <c r="O20" s="60">
        <f>+'APPENDIX 12'!O20+'APPENDIX 13'!O20</f>
        <v>0</v>
      </c>
      <c r="P20" s="60">
        <f>+'APPENDIX 12'!P20+'APPENDIX 13'!P20</f>
        <v>0</v>
      </c>
      <c r="Q20" s="61">
        <f>+'APPENDIX 12'!Q20+'APPENDIX 13'!Q20</f>
        <v>0</v>
      </c>
    </row>
    <row r="21" spans="2:17" x14ac:dyDescent="0.35">
      <c r="B21" s="24" t="s">
        <v>308</v>
      </c>
      <c r="C21" s="60">
        <f>+'APPENDIX 12'!C21+'APPENDIX 13'!C21</f>
        <v>8970923.0999999996</v>
      </c>
      <c r="D21" s="60">
        <f>+'APPENDIX 12'!D21+'APPENDIX 13'!D21</f>
        <v>1329417.7379999999</v>
      </c>
      <c r="E21" s="60">
        <f>+'APPENDIX 12'!E21+'APPENDIX 13'!E21</f>
        <v>1329417.7379999999</v>
      </c>
      <c r="F21" s="60">
        <f>+'APPENDIX 12'!F21+'APPENDIX 13'!F21</f>
        <v>0</v>
      </c>
      <c r="G21" s="60">
        <f>+'APPENDIX 12'!G21+'APPENDIX 13'!G21</f>
        <v>1403835.0359999998</v>
      </c>
      <c r="H21" s="60">
        <f>+'APPENDIX 12'!H21+'APPENDIX 13'!H21</f>
        <v>1403835.0359999998</v>
      </c>
      <c r="I21" s="60">
        <f>+'APPENDIX 12'!I21+'APPENDIX 13'!I21</f>
        <v>0</v>
      </c>
      <c r="J21" s="60">
        <f>+'APPENDIX 12'!J21+'APPENDIX 13'!J21</f>
        <v>0</v>
      </c>
      <c r="K21" s="60">
        <f>+'APPENDIX 12'!K21+'APPENDIX 13'!K21</f>
        <v>0</v>
      </c>
      <c r="L21" s="60">
        <f>+'APPENDIX 12'!L21+'APPENDIX 13'!L21</f>
        <v>12452.895</v>
      </c>
      <c r="M21" s="60">
        <f>+'APPENDIX 12'!M21+'APPENDIX 13'!M21</f>
        <v>419589.83800000005</v>
      </c>
      <c r="N21" s="60">
        <f>+'APPENDIX 12'!N21+'APPENDIX 13'!N21</f>
        <v>503080.22600000002</v>
      </c>
      <c r="O21" s="60">
        <f>+'APPENDIX 12'!O21+'APPENDIX 13'!O21</f>
        <v>41637.644</v>
      </c>
      <c r="P21" s="60">
        <f>+'APPENDIX 12'!P21+'APPENDIX 13'!P21</f>
        <v>0</v>
      </c>
      <c r="Q21" s="61">
        <f>+'APPENDIX 12'!Q21+'APPENDIX 13'!Q21</f>
        <v>8925905.6510000005</v>
      </c>
    </row>
    <row r="22" spans="2:17" x14ac:dyDescent="0.35">
      <c r="B22" s="24" t="s">
        <v>40</v>
      </c>
      <c r="C22" s="60">
        <f>+'APPENDIX 12'!C22+'APPENDIX 13'!C22</f>
        <v>3986708.4419999998</v>
      </c>
      <c r="D22" s="60">
        <f>+'APPENDIX 12'!D22+'APPENDIX 13'!D22</f>
        <v>789569</v>
      </c>
      <c r="E22" s="60">
        <f>+'APPENDIX 12'!E22+'APPENDIX 13'!E22</f>
        <v>789569</v>
      </c>
      <c r="F22" s="60">
        <f>+'APPENDIX 12'!F22+'APPENDIX 13'!F22</f>
        <v>0</v>
      </c>
      <c r="G22" s="60">
        <f>+'APPENDIX 12'!G22+'APPENDIX 13'!G22</f>
        <v>433363.04800000001</v>
      </c>
      <c r="H22" s="60">
        <f>+'APPENDIX 12'!H22+'APPENDIX 13'!H22</f>
        <v>433363.04800000001</v>
      </c>
      <c r="I22" s="60">
        <f>+'APPENDIX 12'!I22+'APPENDIX 13'!I22</f>
        <v>0</v>
      </c>
      <c r="J22" s="60">
        <f>+'APPENDIX 12'!J22+'APPENDIX 13'!J22</f>
        <v>0</v>
      </c>
      <c r="K22" s="60">
        <f>+'APPENDIX 12'!K22+'APPENDIX 13'!K22</f>
        <v>0</v>
      </c>
      <c r="L22" s="60">
        <f>+'APPENDIX 12'!L22+'APPENDIX 13'!L22</f>
        <v>8308</v>
      </c>
      <c r="M22" s="60">
        <f>+'APPENDIX 12'!M22+'APPENDIX 13'!M22</f>
        <v>97216.682000000001</v>
      </c>
      <c r="N22" s="60">
        <f>+'APPENDIX 12'!N22+'APPENDIX 13'!N22</f>
        <v>484829.16499999998</v>
      </c>
      <c r="O22" s="60">
        <f>+'APPENDIX 12'!O22+'APPENDIX 13'!O22</f>
        <v>0</v>
      </c>
      <c r="P22" s="60">
        <f>+'APPENDIX 12'!P22+'APPENDIX 13'!P22</f>
        <v>0</v>
      </c>
      <c r="Q22" s="61">
        <f>+'APPENDIX 12'!Q22+'APPENDIX 13'!Q22</f>
        <v>4722218.8770000003</v>
      </c>
    </row>
    <row r="23" spans="2:17" x14ac:dyDescent="0.35">
      <c r="B23" s="24" t="s">
        <v>309</v>
      </c>
      <c r="C23" s="60">
        <f>+'APPENDIX 12'!C23+'APPENDIX 13'!C23</f>
        <v>0</v>
      </c>
      <c r="D23" s="60">
        <f>+'APPENDIX 12'!D23+'APPENDIX 13'!D23</f>
        <v>0</v>
      </c>
      <c r="E23" s="60">
        <f>+'APPENDIX 12'!E23+'APPENDIX 13'!E23</f>
        <v>0</v>
      </c>
      <c r="F23" s="60">
        <f>+'APPENDIX 12'!F23+'APPENDIX 13'!F23</f>
        <v>0</v>
      </c>
      <c r="G23" s="60">
        <f>+'APPENDIX 12'!G23+'APPENDIX 13'!G23</f>
        <v>0</v>
      </c>
      <c r="H23" s="60">
        <f>+'APPENDIX 12'!H23+'APPENDIX 13'!H23</f>
        <v>0</v>
      </c>
      <c r="I23" s="60">
        <f>+'APPENDIX 12'!I23+'APPENDIX 13'!I23</f>
        <v>0</v>
      </c>
      <c r="J23" s="60">
        <f>+'APPENDIX 12'!J23+'APPENDIX 13'!J23</f>
        <v>0</v>
      </c>
      <c r="K23" s="60">
        <f>+'APPENDIX 12'!K23+'APPENDIX 13'!K23</f>
        <v>0</v>
      </c>
      <c r="L23" s="60">
        <f>+'APPENDIX 12'!L23+'APPENDIX 13'!L23</f>
        <v>0</v>
      </c>
      <c r="M23" s="60">
        <f>+'APPENDIX 12'!M23+'APPENDIX 13'!M23</f>
        <v>0</v>
      </c>
      <c r="N23" s="60">
        <f>+'APPENDIX 12'!N23+'APPENDIX 13'!N23</f>
        <v>0</v>
      </c>
      <c r="O23" s="60">
        <f>+'APPENDIX 12'!O23+'APPENDIX 13'!O23</f>
        <v>0</v>
      </c>
      <c r="P23" s="60">
        <f>+'APPENDIX 12'!P23+'APPENDIX 13'!P23</f>
        <v>0</v>
      </c>
      <c r="Q23" s="61">
        <f>+'APPENDIX 12'!Q23+'APPENDIX 13'!Q23</f>
        <v>0</v>
      </c>
    </row>
    <row r="24" spans="2:17" x14ac:dyDescent="0.35">
      <c r="B24" s="24" t="s">
        <v>310</v>
      </c>
      <c r="C24" s="60">
        <f>+'APPENDIX 12'!C24+'APPENDIX 13'!C24</f>
        <v>5834790.4282603785</v>
      </c>
      <c r="D24" s="60">
        <f>+'APPENDIX 12'!D24+'APPENDIX 13'!D24</f>
        <v>701646.03799999994</v>
      </c>
      <c r="E24" s="60">
        <f>+'APPENDIX 12'!E24+'APPENDIX 13'!E24</f>
        <v>701646.03799999994</v>
      </c>
      <c r="F24" s="60">
        <f>+'APPENDIX 12'!F24+'APPENDIX 13'!F24</f>
        <v>0</v>
      </c>
      <c r="G24" s="60">
        <f>+'APPENDIX 12'!G24+'APPENDIX 13'!G24</f>
        <v>913016.44348000002</v>
      </c>
      <c r="H24" s="60">
        <f>+'APPENDIX 12'!H24+'APPENDIX 13'!H24</f>
        <v>913016.44348000002</v>
      </c>
      <c r="I24" s="60">
        <f>+'APPENDIX 12'!I24+'APPENDIX 13'!I24</f>
        <v>0</v>
      </c>
      <c r="J24" s="60">
        <f>+'APPENDIX 12'!J24+'APPENDIX 13'!J24</f>
        <v>0</v>
      </c>
      <c r="K24" s="60">
        <f>+'APPENDIX 12'!K24+'APPENDIX 13'!K24</f>
        <v>0</v>
      </c>
      <c r="L24" s="60">
        <f>+'APPENDIX 12'!L24+'APPENDIX 13'!L24</f>
        <v>4293.0320000000002</v>
      </c>
      <c r="M24" s="60">
        <f>+'APPENDIX 12'!M24+'APPENDIX 13'!M24</f>
        <v>116792.8308775668</v>
      </c>
      <c r="N24" s="60">
        <f>+'APPENDIX 12'!N24+'APPENDIX 13'!N24</f>
        <v>230517.05600000001</v>
      </c>
      <c r="O24" s="60">
        <f>+'APPENDIX 12'!O24+'APPENDIX 13'!O24</f>
        <v>0</v>
      </c>
      <c r="P24" s="60">
        <f>+'APPENDIX 12'!P24+'APPENDIX 13'!P24</f>
        <v>48400.722999999998</v>
      </c>
      <c r="Q24" s="61">
        <f>+'APPENDIX 12'!Q24+'APPENDIX 13'!Q24</f>
        <v>5781251.938902813</v>
      </c>
    </row>
    <row r="25" spans="2:17" x14ac:dyDescent="0.35">
      <c r="B25" s="24" t="s">
        <v>311</v>
      </c>
      <c r="C25" s="60">
        <f>+'APPENDIX 12'!C25+'APPENDIX 13'!C25</f>
        <v>1448031.08</v>
      </c>
      <c r="D25" s="60">
        <f>+'APPENDIX 12'!D25+'APPENDIX 13'!D25</f>
        <v>390750.58300000004</v>
      </c>
      <c r="E25" s="60">
        <f>+'APPENDIX 12'!E25+'APPENDIX 13'!E25</f>
        <v>390750.58300000004</v>
      </c>
      <c r="F25" s="60">
        <f>+'APPENDIX 12'!F25+'APPENDIX 13'!F25</f>
        <v>0</v>
      </c>
      <c r="G25" s="60">
        <f>+'APPENDIX 12'!G25+'APPENDIX 13'!G25</f>
        <v>186162.182</v>
      </c>
      <c r="H25" s="60">
        <f>+'APPENDIX 12'!H25+'APPENDIX 13'!H25</f>
        <v>186162.182</v>
      </c>
      <c r="I25" s="60">
        <f>+'APPENDIX 12'!I25+'APPENDIX 13'!I25</f>
        <v>0</v>
      </c>
      <c r="J25" s="60">
        <f>+'APPENDIX 12'!J25+'APPENDIX 13'!J25</f>
        <v>0</v>
      </c>
      <c r="K25" s="60">
        <f>+'APPENDIX 12'!K25+'APPENDIX 13'!K25</f>
        <v>0</v>
      </c>
      <c r="L25" s="60">
        <f>+'APPENDIX 12'!L25+'APPENDIX 13'!L25</f>
        <v>0</v>
      </c>
      <c r="M25" s="60">
        <f>+'APPENDIX 12'!M25+'APPENDIX 13'!M25</f>
        <v>10229.579</v>
      </c>
      <c r="N25" s="60">
        <f>+'APPENDIX 12'!N25+'APPENDIX 13'!N25</f>
        <v>148816.106</v>
      </c>
      <c r="O25" s="60">
        <f>+'APPENDIX 12'!O25+'APPENDIX 13'!O25</f>
        <v>0</v>
      </c>
      <c r="P25" s="60">
        <f>+'APPENDIX 12'!P25+'APPENDIX 13'!P25</f>
        <v>0</v>
      </c>
      <c r="Q25" s="61">
        <f>+'APPENDIX 12'!Q25+'APPENDIX 13'!Q25</f>
        <v>1791206.0079999999</v>
      </c>
    </row>
    <row r="26" spans="2:17" x14ac:dyDescent="0.35">
      <c r="B26" s="24" t="s">
        <v>312</v>
      </c>
      <c r="C26" s="60">
        <f>+'APPENDIX 12'!C26+'APPENDIX 13'!C26</f>
        <v>656399.03899999999</v>
      </c>
      <c r="D26" s="60">
        <f>+'APPENDIX 12'!D26+'APPENDIX 13'!D26</f>
        <v>662477.24199999997</v>
      </c>
      <c r="E26" s="60">
        <f>+'APPENDIX 12'!E26+'APPENDIX 13'!E26</f>
        <v>662477.24199999997</v>
      </c>
      <c r="F26" s="60">
        <f>+'APPENDIX 12'!F26+'APPENDIX 13'!F26</f>
        <v>0</v>
      </c>
      <c r="G26" s="60">
        <f>+'APPENDIX 12'!G26+'APPENDIX 13'!G26</f>
        <v>74189.764500000005</v>
      </c>
      <c r="H26" s="60">
        <f>+'APPENDIX 12'!H26+'APPENDIX 13'!H26</f>
        <v>74189.764500000005</v>
      </c>
      <c r="I26" s="60">
        <f>+'APPENDIX 12'!I26+'APPENDIX 13'!I26</f>
        <v>0</v>
      </c>
      <c r="J26" s="60">
        <f>+'APPENDIX 12'!J26+'APPENDIX 13'!J26</f>
        <v>0</v>
      </c>
      <c r="K26" s="60">
        <f>+'APPENDIX 12'!K26+'APPENDIX 13'!K26</f>
        <v>0</v>
      </c>
      <c r="L26" s="60">
        <f>+'APPENDIX 12'!L26+'APPENDIX 13'!L26</f>
        <v>0</v>
      </c>
      <c r="M26" s="60">
        <f>+'APPENDIX 12'!M26+'APPENDIX 13'!M26</f>
        <v>4060.7539999999999</v>
      </c>
      <c r="N26" s="60">
        <f>+'APPENDIX 12'!N26+'APPENDIX 13'!N26</f>
        <v>87003.613000000012</v>
      </c>
      <c r="O26" s="60">
        <f>+'APPENDIX 12'!O26+'APPENDIX 13'!O26</f>
        <v>0</v>
      </c>
      <c r="P26" s="60">
        <f>+'APPENDIX 12'!P26+'APPENDIX 13'!P26</f>
        <v>0</v>
      </c>
      <c r="Q26" s="61">
        <f>+'APPENDIX 12'!Q26+'APPENDIX 13'!Q26</f>
        <v>1327629.3755000001</v>
      </c>
    </row>
    <row r="27" spans="2:17" x14ac:dyDescent="0.35">
      <c r="B27" s="24" t="s">
        <v>313</v>
      </c>
      <c r="C27" s="60">
        <f>+'APPENDIX 12'!C27+'APPENDIX 13'!C27</f>
        <v>3368093.0846572621</v>
      </c>
      <c r="D27" s="60">
        <f>+'APPENDIX 12'!D27+'APPENDIX 13'!D27</f>
        <v>1556104.2830400001</v>
      </c>
      <c r="E27" s="60">
        <f>+'APPENDIX 12'!E27+'APPENDIX 13'!E27</f>
        <v>1556104.2830400001</v>
      </c>
      <c r="F27" s="60">
        <f>+'APPENDIX 12'!F27+'APPENDIX 13'!F27</f>
        <v>0</v>
      </c>
      <c r="G27" s="60">
        <f>+'APPENDIX 12'!G27+'APPENDIX 13'!G27</f>
        <v>1102748.2964100002</v>
      </c>
      <c r="H27" s="60">
        <f>+'APPENDIX 12'!H27+'APPENDIX 13'!H27</f>
        <v>1102748.2964100002</v>
      </c>
      <c r="I27" s="60">
        <f>+'APPENDIX 12'!I27+'APPENDIX 13'!I27</f>
        <v>0</v>
      </c>
      <c r="J27" s="60">
        <f>+'APPENDIX 12'!J27+'APPENDIX 13'!J27</f>
        <v>0</v>
      </c>
      <c r="K27" s="60">
        <f>+'APPENDIX 12'!K27+'APPENDIX 13'!K27</f>
        <v>0</v>
      </c>
      <c r="L27" s="60">
        <f>+'APPENDIX 12'!L27+'APPENDIX 13'!L27</f>
        <v>19373.197039999999</v>
      </c>
      <c r="M27" s="60">
        <f>+'APPENDIX 12'!M27+'APPENDIX 13'!M27</f>
        <v>53751.230913467931</v>
      </c>
      <c r="N27" s="60">
        <f>+'APPENDIX 12'!N27+'APPENDIX 13'!N27</f>
        <v>126267.46551219832</v>
      </c>
      <c r="O27" s="60">
        <f>+'APPENDIX 12'!O27+'APPENDIX 13'!O27</f>
        <v>0</v>
      </c>
      <c r="P27" s="60">
        <f>+'APPENDIX 12'!P27+'APPENDIX 13'!P27</f>
        <v>0</v>
      </c>
      <c r="Q27" s="61">
        <f>+'APPENDIX 12'!Q27+'APPENDIX 13'!Q27</f>
        <v>3874592.1088459925</v>
      </c>
    </row>
    <row r="28" spans="2:17" x14ac:dyDescent="0.35">
      <c r="B28" s="24" t="s">
        <v>314</v>
      </c>
      <c r="C28" s="60">
        <f>+'APPENDIX 12'!C28+'APPENDIX 13'!C28</f>
        <v>0</v>
      </c>
      <c r="D28" s="60">
        <f>+'APPENDIX 12'!D28+'APPENDIX 13'!D28</f>
        <v>0</v>
      </c>
      <c r="E28" s="60">
        <f>+'APPENDIX 12'!E28+'APPENDIX 13'!E28</f>
        <v>0</v>
      </c>
      <c r="F28" s="60">
        <f>+'APPENDIX 12'!F28+'APPENDIX 13'!F28</f>
        <v>0</v>
      </c>
      <c r="G28" s="60">
        <f>+'APPENDIX 12'!G28+'APPENDIX 13'!G28</f>
        <v>0</v>
      </c>
      <c r="H28" s="60">
        <f>+'APPENDIX 12'!H28+'APPENDIX 13'!H28</f>
        <v>0</v>
      </c>
      <c r="I28" s="60">
        <f>+'APPENDIX 12'!I28+'APPENDIX 13'!I28</f>
        <v>0</v>
      </c>
      <c r="J28" s="60">
        <f>+'APPENDIX 12'!J28+'APPENDIX 13'!J28</f>
        <v>0</v>
      </c>
      <c r="K28" s="60">
        <f>+'APPENDIX 12'!K28+'APPENDIX 13'!K28</f>
        <v>0</v>
      </c>
      <c r="L28" s="60">
        <f>+'APPENDIX 12'!L28+'APPENDIX 13'!L28</f>
        <v>0</v>
      </c>
      <c r="M28" s="60">
        <f>+'APPENDIX 12'!M28+'APPENDIX 13'!M28</f>
        <v>0</v>
      </c>
      <c r="N28" s="60">
        <f>+'APPENDIX 12'!N28+'APPENDIX 13'!N28</f>
        <v>0</v>
      </c>
      <c r="O28" s="60">
        <f>+'APPENDIX 12'!O28+'APPENDIX 13'!O28</f>
        <v>0</v>
      </c>
      <c r="P28" s="60">
        <f>+'APPENDIX 12'!P28+'APPENDIX 13'!P28</f>
        <v>0</v>
      </c>
      <c r="Q28" s="61">
        <f>+'APPENDIX 12'!Q28+'APPENDIX 13'!Q28</f>
        <v>0</v>
      </c>
    </row>
    <row r="29" spans="2:17" x14ac:dyDescent="0.35">
      <c r="B29" s="24" t="s">
        <v>315</v>
      </c>
      <c r="C29" s="60">
        <f>+'APPENDIX 12'!C29+'APPENDIX 13'!C29</f>
        <v>3169363.2199999997</v>
      </c>
      <c r="D29" s="60">
        <f>+'APPENDIX 12'!D29+'APPENDIX 13'!D29</f>
        <v>1262451.811</v>
      </c>
      <c r="E29" s="60">
        <f>+'APPENDIX 12'!E29+'APPENDIX 13'!E29</f>
        <v>1262451.811</v>
      </c>
      <c r="F29" s="60">
        <f>+'APPENDIX 12'!F29+'APPENDIX 13'!F29</f>
        <v>0</v>
      </c>
      <c r="G29" s="60">
        <f>+'APPENDIX 12'!G29+'APPENDIX 13'!G29</f>
        <v>540275.12</v>
      </c>
      <c r="H29" s="60">
        <f>+'APPENDIX 12'!H29+'APPENDIX 13'!H29</f>
        <v>540275.12</v>
      </c>
      <c r="I29" s="60">
        <f>+'APPENDIX 12'!I29+'APPENDIX 13'!I29</f>
        <v>0</v>
      </c>
      <c r="J29" s="60">
        <f>+'APPENDIX 12'!J29+'APPENDIX 13'!J29</f>
        <v>0</v>
      </c>
      <c r="K29" s="60">
        <f>+'APPENDIX 12'!K29+'APPENDIX 13'!K29</f>
        <v>0</v>
      </c>
      <c r="L29" s="60">
        <f>+'APPENDIX 12'!L29+'APPENDIX 13'!L29</f>
        <v>16986.875</v>
      </c>
      <c r="M29" s="60">
        <f>+'APPENDIX 12'!M29+'APPENDIX 13'!M29</f>
        <v>101019.68400000001</v>
      </c>
      <c r="N29" s="60">
        <f>+'APPENDIX 12'!N29+'APPENDIX 13'!N29</f>
        <v>122819.81599999999</v>
      </c>
      <c r="O29" s="60">
        <f>+'APPENDIX 12'!O29+'APPENDIX 13'!O29</f>
        <v>0</v>
      </c>
      <c r="P29" s="60">
        <f>+'APPENDIX 12'!P29+'APPENDIX 13'!P29</f>
        <v>0</v>
      </c>
      <c r="Q29" s="61">
        <f>+'APPENDIX 12'!Q29+'APPENDIX 13'!Q29</f>
        <v>3896353.1680000001</v>
      </c>
    </row>
    <row r="30" spans="2:17" x14ac:dyDescent="0.35">
      <c r="B30" s="24" t="s">
        <v>316</v>
      </c>
      <c r="C30" s="60">
        <f>+'APPENDIX 12'!C30+'APPENDIX 13'!C30</f>
        <v>1144</v>
      </c>
      <c r="D30" s="60">
        <f>+'APPENDIX 12'!D30+'APPENDIX 13'!D30</f>
        <v>0</v>
      </c>
      <c r="E30" s="60">
        <f>+'APPENDIX 12'!E30+'APPENDIX 13'!E30</f>
        <v>0</v>
      </c>
      <c r="F30" s="60">
        <f>+'APPENDIX 12'!F30+'APPENDIX 13'!F30</f>
        <v>0</v>
      </c>
      <c r="G30" s="60">
        <f>+'APPENDIX 12'!G30+'APPENDIX 13'!G30</f>
        <v>0</v>
      </c>
      <c r="H30" s="60">
        <f>+'APPENDIX 12'!H30+'APPENDIX 13'!H30</f>
        <v>23269</v>
      </c>
      <c r="I30" s="60">
        <f>+'APPENDIX 12'!I30+'APPENDIX 13'!I30</f>
        <v>0</v>
      </c>
      <c r="J30" s="60">
        <f>+'APPENDIX 12'!J30+'APPENDIX 13'!J30</f>
        <v>0</v>
      </c>
      <c r="K30" s="60">
        <f>+'APPENDIX 12'!K30+'APPENDIX 13'!K30</f>
        <v>0</v>
      </c>
      <c r="L30" s="60">
        <f>+'APPENDIX 12'!L30+'APPENDIX 13'!L30</f>
        <v>0</v>
      </c>
      <c r="M30" s="60">
        <f>+'APPENDIX 12'!M30+'APPENDIX 13'!M30</f>
        <v>658</v>
      </c>
      <c r="N30" s="60">
        <f>+'APPENDIX 12'!N30+'APPENDIX 13'!N30</f>
        <v>1804</v>
      </c>
      <c r="O30" s="60">
        <f>+'APPENDIX 12'!O30+'APPENDIX 13'!O30</f>
        <v>0</v>
      </c>
      <c r="P30" s="60">
        <f>+'APPENDIX 12'!P30+'APPENDIX 13'!P30</f>
        <v>0</v>
      </c>
      <c r="Q30" s="61">
        <f>+'APPENDIX 12'!Q30+'APPENDIX 13'!Q30</f>
        <v>-20980</v>
      </c>
    </row>
    <row r="31" spans="2:17" x14ac:dyDescent="0.35">
      <c r="B31" s="162" t="s">
        <v>55</v>
      </c>
      <c r="C31" s="178">
        <f t="shared" ref="C31:Q31" si="0">SUM(C6:C30)</f>
        <v>338441969.72124803</v>
      </c>
      <c r="D31" s="178">
        <f t="shared" si="0"/>
        <v>77912159.027514637</v>
      </c>
      <c r="E31" s="178">
        <f t="shared" si="0"/>
        <v>77912159.027514637</v>
      </c>
      <c r="F31" s="178">
        <f t="shared" si="0"/>
        <v>15341.931228240501</v>
      </c>
      <c r="G31" s="178">
        <f t="shared" si="0"/>
        <v>42976146.236449994</v>
      </c>
      <c r="H31" s="178">
        <f t="shared" si="0"/>
        <v>32770542.676450007</v>
      </c>
      <c r="I31" s="178">
        <f t="shared" si="0"/>
        <v>10228872.559999999</v>
      </c>
      <c r="J31" s="178">
        <f t="shared" si="0"/>
        <v>0</v>
      </c>
      <c r="K31" s="178">
        <f t="shared" si="0"/>
        <v>0</v>
      </c>
      <c r="L31" s="178">
        <f t="shared" si="0"/>
        <v>839588.63156248792</v>
      </c>
      <c r="M31" s="178">
        <f t="shared" si="0"/>
        <v>3213517.809166648</v>
      </c>
      <c r="N31" s="178">
        <f t="shared" si="0"/>
        <v>35481007.244423606</v>
      </c>
      <c r="O31" s="178">
        <f t="shared" si="0"/>
        <v>264371.72248070198</v>
      </c>
      <c r="P31" s="178">
        <f t="shared" si="0"/>
        <v>1828471.76809382</v>
      </c>
      <c r="Q31" s="178">
        <f t="shared" si="0"/>
        <v>402801913.20266086</v>
      </c>
    </row>
    <row r="32" spans="2:17" x14ac:dyDescent="0.35">
      <c r="B32" s="824" t="s">
        <v>56</v>
      </c>
      <c r="C32" s="723"/>
      <c r="D32" s="723"/>
      <c r="E32" s="723"/>
      <c r="F32" s="723"/>
      <c r="G32" s="723"/>
      <c r="H32" s="723"/>
      <c r="I32" s="723"/>
      <c r="J32" s="723"/>
      <c r="K32" s="723"/>
      <c r="L32" s="723"/>
      <c r="M32" s="723"/>
      <c r="N32" s="723"/>
      <c r="O32" s="723"/>
      <c r="P32" s="723"/>
      <c r="Q32" s="724"/>
    </row>
    <row r="33" spans="2:17" x14ac:dyDescent="0.35">
      <c r="B33" s="24" t="s">
        <v>57</v>
      </c>
      <c r="C33" s="60">
        <f>+'APPENDIX 12'!C33+'APPENDIX 13'!C33</f>
        <v>0</v>
      </c>
      <c r="D33" s="60">
        <f>+'APPENDIX 12'!D33+'APPENDIX 13'!D33</f>
        <v>0</v>
      </c>
      <c r="E33" s="60">
        <f>+'APPENDIX 12'!E33+'APPENDIX 13'!E33</f>
        <v>0</v>
      </c>
      <c r="F33" s="60">
        <f>+'APPENDIX 12'!F33+'APPENDIX 13'!F33</f>
        <v>0</v>
      </c>
      <c r="G33" s="60">
        <f>+'APPENDIX 12'!G33+'APPENDIX 13'!G33</f>
        <v>0</v>
      </c>
      <c r="H33" s="60">
        <f>+'APPENDIX 12'!H33+'APPENDIX 13'!H33</f>
        <v>0</v>
      </c>
      <c r="I33" s="60">
        <f>+'APPENDIX 12'!I33+'APPENDIX 13'!I33</f>
        <v>0</v>
      </c>
      <c r="J33" s="60">
        <f>+'APPENDIX 12'!J33+'APPENDIX 13'!J33</f>
        <v>0</v>
      </c>
      <c r="K33" s="60">
        <f>+'APPENDIX 12'!K33+'APPENDIX 13'!K33</f>
        <v>0</v>
      </c>
      <c r="L33" s="60">
        <f>+'APPENDIX 12'!L33+'APPENDIX 13'!L33</f>
        <v>0</v>
      </c>
      <c r="M33" s="60">
        <f>+'APPENDIX 12'!M33+'APPENDIX 13'!M33</f>
        <v>0</v>
      </c>
      <c r="N33" s="60">
        <f>+'APPENDIX 12'!N33+'APPENDIX 13'!N33</f>
        <v>0</v>
      </c>
      <c r="O33" s="60">
        <f>+'APPENDIX 12'!O33+'APPENDIX 13'!O33</f>
        <v>0</v>
      </c>
      <c r="P33" s="60">
        <f>+'APPENDIX 12'!P33+'APPENDIX 13'!P33</f>
        <v>0</v>
      </c>
      <c r="Q33" s="61">
        <f>+'APPENDIX 12'!Q33+'APPENDIX 13'!Q33</f>
        <v>0</v>
      </c>
    </row>
    <row r="34" spans="2:17" x14ac:dyDescent="0.35">
      <c r="B34" s="24" t="s">
        <v>58</v>
      </c>
      <c r="C34" s="60">
        <f>+'APPENDIX 12'!C34+'APPENDIX 13'!C34</f>
        <v>0</v>
      </c>
      <c r="D34" s="60">
        <f>+'APPENDIX 12'!D34+'APPENDIX 13'!D34</f>
        <v>0</v>
      </c>
      <c r="E34" s="60">
        <f>+'APPENDIX 12'!E34+'APPENDIX 13'!E34</f>
        <v>0</v>
      </c>
      <c r="F34" s="60">
        <f>+'APPENDIX 12'!F34+'APPENDIX 13'!F34</f>
        <v>0</v>
      </c>
      <c r="G34" s="60">
        <f>+'APPENDIX 12'!G34+'APPENDIX 13'!G34</f>
        <v>0</v>
      </c>
      <c r="H34" s="60">
        <f>+'APPENDIX 12'!H34+'APPENDIX 13'!H34</f>
        <v>0</v>
      </c>
      <c r="I34" s="60">
        <f>+'APPENDIX 12'!I34+'APPENDIX 13'!I34</f>
        <v>0</v>
      </c>
      <c r="J34" s="60">
        <f>+'APPENDIX 12'!J34+'APPENDIX 13'!J34</f>
        <v>0</v>
      </c>
      <c r="K34" s="60">
        <f>+'APPENDIX 12'!K34+'APPENDIX 13'!K34</f>
        <v>0</v>
      </c>
      <c r="L34" s="60">
        <f>+'APPENDIX 12'!L34+'APPENDIX 13'!L34</f>
        <v>0</v>
      </c>
      <c r="M34" s="60">
        <f>+'APPENDIX 12'!M34+'APPENDIX 13'!M34</f>
        <v>0</v>
      </c>
      <c r="N34" s="60">
        <f>+'APPENDIX 12'!N34+'APPENDIX 13'!N34</f>
        <v>0</v>
      </c>
      <c r="O34" s="60">
        <f>+'APPENDIX 12'!O34+'APPENDIX 13'!O34</f>
        <v>0</v>
      </c>
      <c r="P34" s="60">
        <f>+'APPENDIX 12'!P34+'APPENDIX 13'!P34</f>
        <v>0</v>
      </c>
      <c r="Q34" s="61">
        <f>+'APPENDIX 12'!Q34+'APPENDIX 13'!Q34</f>
        <v>0</v>
      </c>
    </row>
    <row r="35" spans="2:17" x14ac:dyDescent="0.35">
      <c r="B35" s="24" t="s">
        <v>59</v>
      </c>
      <c r="C35" s="60">
        <f>+'APPENDIX 12'!C35+'APPENDIX 13'!C35</f>
        <v>0</v>
      </c>
      <c r="D35" s="60">
        <f>+'APPENDIX 12'!D35+'APPENDIX 13'!D35</f>
        <v>0</v>
      </c>
      <c r="E35" s="60">
        <f>+'APPENDIX 12'!E35+'APPENDIX 13'!E35</f>
        <v>0</v>
      </c>
      <c r="F35" s="60">
        <f>+'APPENDIX 12'!F35+'APPENDIX 13'!F35</f>
        <v>0</v>
      </c>
      <c r="G35" s="60">
        <f>+'APPENDIX 12'!G35+'APPENDIX 13'!G35</f>
        <v>0</v>
      </c>
      <c r="H35" s="60">
        <f>+'APPENDIX 12'!H35+'APPENDIX 13'!H35</f>
        <v>0</v>
      </c>
      <c r="I35" s="60">
        <f>+'APPENDIX 12'!I35+'APPENDIX 13'!I35</f>
        <v>0</v>
      </c>
      <c r="J35" s="60">
        <f>+'APPENDIX 12'!J35+'APPENDIX 13'!J35</f>
        <v>0</v>
      </c>
      <c r="K35" s="60">
        <f>+'APPENDIX 12'!K35+'APPENDIX 13'!K35</f>
        <v>0</v>
      </c>
      <c r="L35" s="60">
        <f>+'APPENDIX 12'!L35+'APPENDIX 13'!L35</f>
        <v>0</v>
      </c>
      <c r="M35" s="60">
        <f>+'APPENDIX 12'!M35+'APPENDIX 13'!M35</f>
        <v>0</v>
      </c>
      <c r="N35" s="60">
        <f>+'APPENDIX 12'!N35+'APPENDIX 13'!N35</f>
        <v>0</v>
      </c>
      <c r="O35" s="60">
        <f>+'APPENDIX 12'!O35+'APPENDIX 13'!O35</f>
        <v>0</v>
      </c>
      <c r="P35" s="60">
        <f>+'APPENDIX 12'!P35+'APPENDIX 13'!P35</f>
        <v>0</v>
      </c>
      <c r="Q35" s="61">
        <f>+'APPENDIX 12'!Q35+'APPENDIX 13'!Q35</f>
        <v>0</v>
      </c>
    </row>
    <row r="36" spans="2:17" x14ac:dyDescent="0.35">
      <c r="B36" s="162" t="s">
        <v>55</v>
      </c>
      <c r="C36" s="178">
        <f t="shared" ref="C36:Q36" si="1">SUM(C33:C35)</f>
        <v>0</v>
      </c>
      <c r="D36" s="178">
        <f t="shared" si="1"/>
        <v>0</v>
      </c>
      <c r="E36" s="178">
        <f t="shared" si="1"/>
        <v>0</v>
      </c>
      <c r="F36" s="178">
        <f t="shared" si="1"/>
        <v>0</v>
      </c>
      <c r="G36" s="178">
        <f t="shared" si="1"/>
        <v>0</v>
      </c>
      <c r="H36" s="178">
        <f t="shared" si="1"/>
        <v>0</v>
      </c>
      <c r="I36" s="178">
        <f t="shared" si="1"/>
        <v>0</v>
      </c>
      <c r="J36" s="178">
        <f t="shared" si="1"/>
        <v>0</v>
      </c>
      <c r="K36" s="178">
        <f t="shared" si="1"/>
        <v>0</v>
      </c>
      <c r="L36" s="178">
        <f t="shared" si="1"/>
        <v>0</v>
      </c>
      <c r="M36" s="178">
        <f t="shared" si="1"/>
        <v>0</v>
      </c>
      <c r="N36" s="178">
        <f t="shared" si="1"/>
        <v>0</v>
      </c>
      <c r="O36" s="178">
        <f t="shared" si="1"/>
        <v>0</v>
      </c>
      <c r="P36" s="178">
        <f t="shared" si="1"/>
        <v>0</v>
      </c>
      <c r="Q36" s="184">
        <f t="shared" si="1"/>
        <v>0</v>
      </c>
    </row>
    <row r="37" spans="2:17" x14ac:dyDescent="0.35">
      <c r="B37" s="830" t="s">
        <v>61</v>
      </c>
      <c r="C37" s="728"/>
      <c r="D37" s="728"/>
      <c r="E37" s="728"/>
      <c r="F37" s="728"/>
      <c r="G37" s="728"/>
      <c r="H37" s="728"/>
      <c r="I37" s="728"/>
      <c r="J37" s="728"/>
      <c r="K37" s="728"/>
      <c r="L37" s="728"/>
      <c r="M37" s="728"/>
      <c r="N37" s="728"/>
      <c r="O37" s="728"/>
      <c r="P37" s="728"/>
      <c r="Q37" s="728"/>
    </row>
  </sheetData>
  <sheetProtection algorithmName="SHA-512" hashValue="0DKRhbItdEIQQV7+OvxkGEbUVk/PdN91F6I0tHHCUYIBYRNuaRKDYeW7j6VXL9k2tPEa8Azv/rn4HXch9p00Jg==" saltValue="GAG41BzmizRvxoVbLgSMrA==" spinCount="100000" sheet="1" objects="1" scenarios="1"/>
  <mergeCells count="4">
    <mergeCell ref="B32:Q32"/>
    <mergeCell ref="B37:Q37"/>
    <mergeCell ref="B3:Q3"/>
    <mergeCell ref="B5:Q5"/>
  </mergeCells>
  <pageMargins left="0.7" right="0.7" top="0.75" bottom="0.75" header="0.3" footer="0.3"/>
  <pageSetup scale="51" orientation="landscape"/>
  <headerFooter>
    <oddFooter>&amp;C_x000D_&amp;1#&amp;"Calibri"&amp;11&amp;K000000 Britam Public</oddFooter>
  </headerFooter>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66">
    <tabColor rgb="FFCC9900"/>
  </sheetPr>
  <dimension ref="A3:F7"/>
  <sheetViews>
    <sheetView showGridLines="0" zoomScale="89" zoomScaleNormal="89" workbookViewId="0">
      <selection activeCell="K6" sqref="K6"/>
    </sheetView>
  </sheetViews>
  <sheetFormatPr defaultColWidth="9.1796875" defaultRowHeight="21" customHeight="1" x14ac:dyDescent="0.35"/>
  <cols>
    <col min="1" max="1" width="5.81640625" style="114" customWidth="1"/>
    <col min="2" max="3" width="9.1796875" style="150" customWidth="1"/>
    <col min="4" max="4" width="28.453125" style="150" customWidth="1"/>
    <col min="5" max="5" width="50.453125" style="150" customWidth="1"/>
    <col min="6" max="6" width="25" style="150" customWidth="1"/>
    <col min="7" max="28" width="9.1796875" style="150" customWidth="1"/>
    <col min="29" max="16384" width="9.1796875" style="150"/>
  </cols>
  <sheetData>
    <row r="3" spans="2:6" ht="62.25" customHeight="1" thickBot="1" x14ac:dyDescent="0.45">
      <c r="B3" s="739" t="s">
        <v>71</v>
      </c>
      <c r="C3" s="740"/>
      <c r="D3" s="740"/>
      <c r="E3" s="740"/>
      <c r="F3" s="741"/>
    </row>
    <row r="4" spans="2:6" ht="23.25" customHeight="1" thickTop="1" x14ac:dyDescent="0.35">
      <c r="B4" s="730" t="s">
        <v>1561</v>
      </c>
      <c r="C4" s="731"/>
      <c r="D4" s="731"/>
      <c r="E4" s="731"/>
      <c r="F4" s="732"/>
    </row>
    <row r="5" spans="2:6" ht="23.25" customHeight="1" x14ac:dyDescent="0.35">
      <c r="B5" s="733"/>
      <c r="C5" s="734"/>
      <c r="D5" s="734"/>
      <c r="E5" s="734"/>
      <c r="F5" s="735"/>
    </row>
    <row r="6" spans="2:6" ht="62.25" customHeight="1" x14ac:dyDescent="0.35">
      <c r="B6" s="733"/>
      <c r="C6" s="734"/>
      <c r="D6" s="734"/>
      <c r="E6" s="734"/>
      <c r="F6" s="735"/>
    </row>
    <row r="7" spans="2:6" ht="119.5" customHeight="1" thickBot="1" x14ac:dyDescent="0.4">
      <c r="B7" s="736"/>
      <c r="C7" s="737"/>
      <c r="D7" s="737"/>
      <c r="E7" s="737"/>
      <c r="F7" s="738"/>
    </row>
  </sheetData>
  <sheetProtection algorithmName="SHA-512" hashValue="DZ4OhfjNjfWJnciB55shyPeCHsOCnDWQ8gDht9YKvRTenrPhJ5ButxTqrc8lce/vFKIQX1SQxJfNs15C6M0n6g==" saltValue="nwKCPOqMHc3AMuMndCroLw==" spinCount="100000" sheet="1" objects="1" scenarios="1"/>
  <mergeCells count="2">
    <mergeCell ref="B4:F7"/>
    <mergeCell ref="B3:F3"/>
  </mergeCells>
  <pageMargins left="0.7" right="0.7" top="0.75" bottom="0.75" header="0.3" footer="0.3"/>
  <pageSetup orientation="portrait"/>
  <headerFooter>
    <oddFooter>&amp;C_x000D_&amp;1#&amp;"Calibri"&amp;11&amp;K000000 Britam Public</oddFooter>
  </headerFooter>
  <drawing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58">
    <tabColor rgb="FFCC9900"/>
    <pageSetUpPr fitToPage="1"/>
  </sheetPr>
  <dimension ref="B3:Q37"/>
  <sheetViews>
    <sheetView showGridLines="0" topLeftCell="N1" zoomScale="80" zoomScaleNormal="80" workbookViewId="0">
      <selection activeCell="B4" sqref="B4"/>
    </sheetView>
  </sheetViews>
  <sheetFormatPr defaultRowHeight="14.5" x14ac:dyDescent="0.35"/>
  <cols>
    <col min="1" max="1" width="10.81640625" customWidth="1"/>
    <col min="2" max="2" width="39.7265625" customWidth="1"/>
    <col min="3" max="3" width="14.6328125" bestFit="1" customWidth="1"/>
    <col min="4" max="4" width="16.54296875" bestFit="1" customWidth="1"/>
    <col min="5" max="5" width="14.6328125" bestFit="1" customWidth="1"/>
    <col min="6" max="6" width="12.90625" bestFit="1" customWidth="1"/>
    <col min="7" max="8" width="13.7265625" bestFit="1" customWidth="1"/>
    <col min="9" max="9" width="12.90625" bestFit="1" customWidth="1"/>
    <col min="10" max="10" width="12.08984375" bestFit="1" customWidth="1"/>
    <col min="11" max="11" width="10.90625" bestFit="1" customWidth="1"/>
    <col min="12" max="12" width="13.26953125" bestFit="1" customWidth="1"/>
    <col min="13" max="13" width="14.54296875" bestFit="1" customWidth="1"/>
    <col min="14" max="14" width="13.6328125" bestFit="1" customWidth="1"/>
    <col min="15" max="15" width="12.54296875" bestFit="1" customWidth="1"/>
    <col min="16" max="16" width="13.6328125" bestFit="1" customWidth="1"/>
    <col min="17" max="17" width="14.6328125" style="23" bestFit="1" customWidth="1"/>
    <col min="18" max="18" width="11.453125" bestFit="1" customWidth="1"/>
  </cols>
  <sheetData>
    <row r="3" spans="2:17" ht="22.5" customHeight="1" x14ac:dyDescent="0.35">
      <c r="B3" s="825" t="s">
        <v>1630</v>
      </c>
      <c r="C3" s="723"/>
      <c r="D3" s="723"/>
      <c r="E3" s="723"/>
      <c r="F3" s="723"/>
      <c r="G3" s="723"/>
      <c r="H3" s="723"/>
      <c r="I3" s="723"/>
      <c r="J3" s="723"/>
      <c r="K3" s="723"/>
      <c r="L3" s="723"/>
      <c r="M3" s="723"/>
      <c r="N3" s="723"/>
      <c r="O3" s="723"/>
      <c r="P3" s="723"/>
      <c r="Q3" s="724"/>
    </row>
    <row r="4" spans="2:17" s="49" customFormat="1" ht="44.25" customHeight="1" x14ac:dyDescent="0.35">
      <c r="B4" s="48" t="s">
        <v>1</v>
      </c>
      <c r="C4" s="15" t="s">
        <v>398</v>
      </c>
      <c r="D4" s="15" t="s">
        <v>399</v>
      </c>
      <c r="E4" s="15" t="s">
        <v>400</v>
      </c>
      <c r="F4" s="15" t="s">
        <v>401</v>
      </c>
      <c r="G4" s="15" t="s">
        <v>402</v>
      </c>
      <c r="H4" s="15" t="s">
        <v>403</v>
      </c>
      <c r="I4" s="15" t="s">
        <v>404</v>
      </c>
      <c r="J4" s="15" t="s">
        <v>405</v>
      </c>
      <c r="K4" s="15" t="s">
        <v>406</v>
      </c>
      <c r="L4" s="15" t="s">
        <v>407</v>
      </c>
      <c r="M4" s="15" t="s">
        <v>408</v>
      </c>
      <c r="N4" s="15" t="s">
        <v>3</v>
      </c>
      <c r="O4" s="15" t="s">
        <v>409</v>
      </c>
      <c r="P4" s="15" t="s">
        <v>410</v>
      </c>
      <c r="Q4" s="15" t="s">
        <v>411</v>
      </c>
    </row>
    <row r="5" spans="2:17" x14ac:dyDescent="0.35">
      <c r="B5" s="824" t="s">
        <v>17</v>
      </c>
      <c r="C5" s="723"/>
      <c r="D5" s="723"/>
      <c r="E5" s="723"/>
      <c r="F5" s="723"/>
      <c r="G5" s="723"/>
      <c r="H5" s="723"/>
      <c r="I5" s="723"/>
      <c r="J5" s="723"/>
      <c r="K5" s="723"/>
      <c r="L5" s="723"/>
      <c r="M5" s="723"/>
      <c r="N5" s="723"/>
      <c r="O5" s="723"/>
      <c r="P5" s="723"/>
      <c r="Q5" s="724"/>
    </row>
    <row r="6" spans="2:17" x14ac:dyDescent="0.35">
      <c r="B6" s="67" t="s">
        <v>294</v>
      </c>
      <c r="C6" s="60">
        <v>1820195.581</v>
      </c>
      <c r="D6" s="60">
        <v>1373405.889</v>
      </c>
      <c r="E6" s="60">
        <v>1211680.9910118701</v>
      </c>
      <c r="F6" s="60">
        <v>0</v>
      </c>
      <c r="G6" s="60">
        <v>360404.61499999999</v>
      </c>
      <c r="H6" s="60">
        <v>360404.61499999999</v>
      </c>
      <c r="I6" s="60">
        <v>0</v>
      </c>
      <c r="J6" s="60">
        <v>0</v>
      </c>
      <c r="K6" s="60">
        <v>0</v>
      </c>
      <c r="L6" s="60">
        <v>427728.30454320501</v>
      </c>
      <c r="M6" s="60">
        <v>274067.97556370002</v>
      </c>
      <c r="N6" s="60">
        <v>151800.28700000001</v>
      </c>
      <c r="O6" s="60">
        <v>63133.144</v>
      </c>
      <c r="P6" s="60">
        <v>0</v>
      </c>
      <c r="Q6" s="60">
        <v>2058342.8199049651</v>
      </c>
    </row>
    <row r="7" spans="2:17" x14ac:dyDescent="0.35">
      <c r="B7" s="67" t="s">
        <v>295</v>
      </c>
      <c r="C7" s="60">
        <v>875470.55599999998</v>
      </c>
      <c r="D7" s="60">
        <v>1000606.483</v>
      </c>
      <c r="E7" s="60">
        <v>905826.41172174097</v>
      </c>
      <c r="F7" s="60">
        <v>0</v>
      </c>
      <c r="G7" s="60">
        <v>430299.88543179602</v>
      </c>
      <c r="H7" s="60">
        <v>430299.88543179602</v>
      </c>
      <c r="I7" s="60">
        <v>0</v>
      </c>
      <c r="J7" s="60">
        <v>0</v>
      </c>
      <c r="K7" s="60">
        <v>0</v>
      </c>
      <c r="L7" s="60">
        <v>223613.20083749999</v>
      </c>
      <c r="M7" s="60">
        <v>69956.900676113612</v>
      </c>
      <c r="N7" s="60">
        <v>39240.096899145901</v>
      </c>
      <c r="O7" s="60">
        <v>1621.8647167485999</v>
      </c>
      <c r="P7" s="60">
        <v>0</v>
      </c>
      <c r="Q7" s="60">
        <v>1095045.2129587301</v>
      </c>
    </row>
    <row r="8" spans="2:17" x14ac:dyDescent="0.35">
      <c r="B8" s="67" t="s">
        <v>296</v>
      </c>
      <c r="C8" s="60">
        <v>1120482.94</v>
      </c>
      <c r="D8" s="60">
        <v>83693.89</v>
      </c>
      <c r="E8" s="60">
        <v>42563.493000000002</v>
      </c>
      <c r="F8" s="60">
        <v>0</v>
      </c>
      <c r="G8" s="60">
        <v>249710.16699999999</v>
      </c>
      <c r="H8" s="60">
        <v>249710.16699999999</v>
      </c>
      <c r="I8" s="60">
        <v>0</v>
      </c>
      <c r="J8" s="60">
        <v>0</v>
      </c>
      <c r="K8" s="60">
        <v>0</v>
      </c>
      <c r="L8" s="60">
        <v>66635.084000000003</v>
      </c>
      <c r="M8" s="60">
        <v>35263.08</v>
      </c>
      <c r="N8" s="60">
        <v>4838.7700000000004</v>
      </c>
      <c r="O8" s="60">
        <v>8623.7459999999992</v>
      </c>
      <c r="P8" s="60">
        <v>803316.755</v>
      </c>
      <c r="Q8" s="60">
        <v>4336.3710000000001</v>
      </c>
    </row>
    <row r="9" spans="2:17" x14ac:dyDescent="0.35">
      <c r="B9" s="67" t="s">
        <v>297</v>
      </c>
      <c r="C9" s="60">
        <v>7494.7550000000001</v>
      </c>
      <c r="D9" s="60">
        <v>15461.227999999999</v>
      </c>
      <c r="E9" s="60">
        <v>10083.834000000001</v>
      </c>
      <c r="F9" s="60">
        <v>0</v>
      </c>
      <c r="G9" s="60">
        <v>26722.404999999999</v>
      </c>
      <c r="H9" s="60">
        <v>26722.404999999999</v>
      </c>
      <c r="I9" s="60">
        <v>0</v>
      </c>
      <c r="J9" s="60">
        <v>0</v>
      </c>
      <c r="K9" s="60">
        <v>0</v>
      </c>
      <c r="L9" s="60">
        <v>-1398.123</v>
      </c>
      <c r="M9" s="60">
        <v>18463.30889</v>
      </c>
      <c r="N9" s="60">
        <v>20965.838</v>
      </c>
      <c r="O9" s="60">
        <v>0</v>
      </c>
      <c r="P9" s="60">
        <v>0</v>
      </c>
      <c r="Q9" s="60">
        <v>-5243.1638900000007</v>
      </c>
    </row>
    <row r="10" spans="2:17" x14ac:dyDescent="0.35">
      <c r="B10" s="67" t="s">
        <v>298</v>
      </c>
      <c r="C10" s="60">
        <v>8786.2950000000001</v>
      </c>
      <c r="D10" s="60">
        <v>45424.733282515197</v>
      </c>
      <c r="E10" s="60">
        <v>24110.11695748015</v>
      </c>
      <c r="F10" s="60">
        <v>0</v>
      </c>
      <c r="G10" s="60">
        <v>9732.2749999999996</v>
      </c>
      <c r="H10" s="60">
        <v>6127.567</v>
      </c>
      <c r="I10" s="60">
        <v>3604.7080000000001</v>
      </c>
      <c r="J10" s="60">
        <v>0</v>
      </c>
      <c r="K10" s="60">
        <v>0</v>
      </c>
      <c r="L10" s="60">
        <v>5234.246918741238</v>
      </c>
      <c r="M10" s="60">
        <v>3913.289103795938</v>
      </c>
      <c r="N10" s="60">
        <v>532.65292308665607</v>
      </c>
      <c r="O10" s="60">
        <v>0</v>
      </c>
      <c r="P10" s="60">
        <v>604.11800000000005</v>
      </c>
      <c r="Q10" s="60">
        <v>13945.135858029629</v>
      </c>
    </row>
    <row r="11" spans="2:17" x14ac:dyDescent="0.35">
      <c r="B11" s="67" t="s">
        <v>299</v>
      </c>
      <c r="C11" s="60">
        <v>3551021.3259999999</v>
      </c>
      <c r="D11" s="60">
        <v>5143280.6390000004</v>
      </c>
      <c r="E11" s="60">
        <v>3825908.8695611358</v>
      </c>
      <c r="F11" s="60">
        <v>0</v>
      </c>
      <c r="G11" s="60">
        <v>2381515.5934280748</v>
      </c>
      <c r="H11" s="60">
        <v>2381515.5934280748</v>
      </c>
      <c r="I11" s="60">
        <v>0</v>
      </c>
      <c r="J11" s="60">
        <v>0</v>
      </c>
      <c r="K11" s="60">
        <v>0</v>
      </c>
      <c r="L11" s="60">
        <v>48110.053256859901</v>
      </c>
      <c r="M11" s="60">
        <v>1036893.991549502</v>
      </c>
      <c r="N11" s="60">
        <v>577265.28484256985</v>
      </c>
      <c r="O11" s="60">
        <v>0</v>
      </c>
      <c r="P11" s="60">
        <v>0</v>
      </c>
      <c r="Q11" s="60">
        <v>4487675.8421692699</v>
      </c>
    </row>
    <row r="12" spans="2:17" x14ac:dyDescent="0.35">
      <c r="B12" s="67" t="s">
        <v>26</v>
      </c>
      <c r="C12" s="60">
        <v>0</v>
      </c>
      <c r="D12" s="60">
        <v>0</v>
      </c>
      <c r="E12" s="60">
        <v>0</v>
      </c>
      <c r="F12" s="60">
        <v>0</v>
      </c>
      <c r="G12" s="60">
        <v>0</v>
      </c>
      <c r="H12" s="60">
        <v>0</v>
      </c>
      <c r="I12" s="60">
        <v>0</v>
      </c>
      <c r="J12" s="60">
        <v>0</v>
      </c>
      <c r="K12" s="60">
        <v>0</v>
      </c>
      <c r="L12" s="60">
        <v>0</v>
      </c>
      <c r="M12" s="60">
        <v>0</v>
      </c>
      <c r="N12" s="60">
        <v>0</v>
      </c>
      <c r="O12" s="60">
        <v>0</v>
      </c>
      <c r="P12" s="60">
        <v>0</v>
      </c>
      <c r="Q12" s="60">
        <v>0</v>
      </c>
    </row>
    <row r="13" spans="2:17" x14ac:dyDescent="0.35">
      <c r="B13" s="67" t="s">
        <v>300</v>
      </c>
      <c r="C13" s="60">
        <v>2330726.0619999999</v>
      </c>
      <c r="D13" s="60">
        <v>2302349.1519999998</v>
      </c>
      <c r="E13" s="60">
        <v>1952893.8089999999</v>
      </c>
      <c r="F13" s="60">
        <v>0</v>
      </c>
      <c r="G13" s="60">
        <v>163468.47904999999</v>
      </c>
      <c r="H13" s="60">
        <v>163468.47904999999</v>
      </c>
      <c r="I13" s="60">
        <v>0</v>
      </c>
      <c r="J13" s="60">
        <v>0</v>
      </c>
      <c r="K13" s="60">
        <v>0</v>
      </c>
      <c r="L13" s="60">
        <v>-216070.70300000001</v>
      </c>
      <c r="M13" s="60">
        <v>407002.89857000008</v>
      </c>
      <c r="N13" s="60">
        <v>388147.46399999998</v>
      </c>
      <c r="O13" s="60">
        <v>0</v>
      </c>
      <c r="P13" s="60">
        <v>0</v>
      </c>
      <c r="Q13" s="60">
        <v>4317366.6603800002</v>
      </c>
    </row>
    <row r="14" spans="2:17" x14ac:dyDescent="0.35">
      <c r="B14" s="67" t="s">
        <v>301</v>
      </c>
      <c r="C14" s="60">
        <v>962.77800000000002</v>
      </c>
      <c r="D14" s="60">
        <v>5285.3789999999999</v>
      </c>
      <c r="E14" s="60">
        <v>266.45</v>
      </c>
      <c r="F14" s="60">
        <v>0</v>
      </c>
      <c r="G14" s="60">
        <v>4.1029999999999998</v>
      </c>
      <c r="H14" s="60">
        <v>4.1029999999999998</v>
      </c>
      <c r="I14" s="60">
        <v>0</v>
      </c>
      <c r="J14" s="60">
        <v>0</v>
      </c>
      <c r="K14" s="60">
        <v>0</v>
      </c>
      <c r="L14" s="60">
        <v>-1101.249</v>
      </c>
      <c r="M14" s="60">
        <v>891.029</v>
      </c>
      <c r="N14" s="60">
        <v>218.768</v>
      </c>
      <c r="O14" s="60">
        <v>0</v>
      </c>
      <c r="P14" s="60">
        <v>303.85899999999998</v>
      </c>
      <c r="Q14" s="60">
        <v>1350.2539999999999</v>
      </c>
    </row>
    <row r="15" spans="2:17" x14ac:dyDescent="0.35">
      <c r="B15" s="67" t="s">
        <v>302</v>
      </c>
      <c r="C15" s="60">
        <v>196247.476</v>
      </c>
      <c r="D15" s="60">
        <v>153622.73318000001</v>
      </c>
      <c r="E15" s="60">
        <v>153622.73318000001</v>
      </c>
      <c r="F15" s="60">
        <v>0</v>
      </c>
      <c r="G15" s="60">
        <v>45050.59</v>
      </c>
      <c r="H15" s="60">
        <v>-84047.346999999994</v>
      </c>
      <c r="I15" s="60">
        <v>0</v>
      </c>
      <c r="J15" s="60">
        <v>129097.93700000001</v>
      </c>
      <c r="K15" s="60">
        <v>0</v>
      </c>
      <c r="L15" s="60">
        <v>292.62964484570182</v>
      </c>
      <c r="M15" s="60">
        <v>43381.656426885522</v>
      </c>
      <c r="N15" s="60">
        <v>9301.4330000000009</v>
      </c>
      <c r="O15" s="60">
        <v>0</v>
      </c>
      <c r="P15" s="60">
        <v>0</v>
      </c>
      <c r="Q15" s="60">
        <v>270446.76610826881</v>
      </c>
    </row>
    <row r="16" spans="2:17" x14ac:dyDescent="0.35">
      <c r="B16" s="67" t="s">
        <v>303</v>
      </c>
      <c r="C16" s="60">
        <v>-59965.316254018682</v>
      </c>
      <c r="D16" s="60">
        <v>236823.5062699999</v>
      </c>
      <c r="E16" s="60">
        <v>151623.83004510851</v>
      </c>
      <c r="F16" s="60">
        <v>19548.8783556167</v>
      </c>
      <c r="G16" s="60">
        <v>62622.828759999997</v>
      </c>
      <c r="H16" s="60">
        <v>56043.314250000003</v>
      </c>
      <c r="I16" s="60">
        <v>6579.51451</v>
      </c>
      <c r="J16" s="60">
        <v>0</v>
      </c>
      <c r="K16" s="60">
        <v>0</v>
      </c>
      <c r="L16" s="60">
        <v>20830.695790000002</v>
      </c>
      <c r="M16" s="60">
        <v>121931.5777408</v>
      </c>
      <c r="N16" s="60">
        <v>15618.76583114134</v>
      </c>
      <c r="O16" s="60">
        <v>0</v>
      </c>
      <c r="P16" s="60">
        <v>21600</v>
      </c>
      <c r="Q16" s="60">
        <v>-100158.9443129522</v>
      </c>
    </row>
    <row r="17" spans="2:17" x14ac:dyDescent="0.35">
      <c r="B17" s="67" t="s">
        <v>304</v>
      </c>
      <c r="C17" s="60">
        <v>65264.79</v>
      </c>
      <c r="D17" s="60">
        <v>169443.15174999999</v>
      </c>
      <c r="E17" s="60">
        <v>169435.07975</v>
      </c>
      <c r="F17" s="60">
        <v>0</v>
      </c>
      <c r="G17" s="60">
        <v>22328.485000000001</v>
      </c>
      <c r="H17" s="60">
        <v>22328.485000000001</v>
      </c>
      <c r="I17" s="60">
        <v>0</v>
      </c>
      <c r="J17" s="60">
        <v>0</v>
      </c>
      <c r="K17" s="60">
        <v>0</v>
      </c>
      <c r="L17" s="60">
        <v>38926.671999999999</v>
      </c>
      <c r="M17" s="60">
        <v>14302.16621570632</v>
      </c>
      <c r="N17" s="60">
        <v>36827.326079567712</v>
      </c>
      <c r="O17" s="60">
        <v>282.2148586910439</v>
      </c>
      <c r="P17" s="60">
        <v>20248</v>
      </c>
      <c r="Q17" s="60">
        <v>175439.65775517031</v>
      </c>
    </row>
    <row r="18" spans="2:17" x14ac:dyDescent="0.35">
      <c r="B18" s="67" t="s">
        <v>305</v>
      </c>
      <c r="C18" s="60">
        <v>0</v>
      </c>
      <c r="D18" s="60">
        <v>0</v>
      </c>
      <c r="E18" s="60">
        <v>0</v>
      </c>
      <c r="F18" s="60">
        <v>0</v>
      </c>
      <c r="G18" s="60">
        <v>0</v>
      </c>
      <c r="H18" s="60">
        <v>0</v>
      </c>
      <c r="I18" s="60">
        <v>0</v>
      </c>
      <c r="J18" s="60">
        <v>0</v>
      </c>
      <c r="K18" s="60">
        <v>0</v>
      </c>
      <c r="L18" s="60">
        <v>0</v>
      </c>
      <c r="M18" s="60">
        <v>0</v>
      </c>
      <c r="N18" s="60">
        <v>0</v>
      </c>
      <c r="O18" s="60">
        <v>0</v>
      </c>
      <c r="P18" s="60">
        <v>0</v>
      </c>
      <c r="Q18" s="60">
        <v>0</v>
      </c>
    </row>
    <row r="19" spans="2:17" x14ac:dyDescent="0.35">
      <c r="B19" s="67" t="s">
        <v>306</v>
      </c>
      <c r="C19" s="60">
        <v>792693.41599999997</v>
      </c>
      <c r="D19" s="60">
        <v>507715.33899999998</v>
      </c>
      <c r="E19" s="60">
        <v>460120.44972999999</v>
      </c>
      <c r="F19" s="60">
        <v>0</v>
      </c>
      <c r="G19" s="60">
        <v>66285.490000000005</v>
      </c>
      <c r="H19" s="60">
        <v>66285.490000000005</v>
      </c>
      <c r="I19" s="60">
        <v>0</v>
      </c>
      <c r="J19" s="60">
        <v>0</v>
      </c>
      <c r="K19" s="60">
        <v>0</v>
      </c>
      <c r="L19" s="60">
        <v>23316.19130000001</v>
      </c>
      <c r="M19" s="60">
        <v>190610.24602590001</v>
      </c>
      <c r="N19" s="60">
        <v>52941.312440868307</v>
      </c>
      <c r="O19" s="60">
        <v>0</v>
      </c>
      <c r="P19" s="60">
        <v>0</v>
      </c>
      <c r="Q19" s="60">
        <v>1025543.250844968</v>
      </c>
    </row>
    <row r="20" spans="2:17" x14ac:dyDescent="0.35">
      <c r="B20" s="67" t="s">
        <v>307</v>
      </c>
      <c r="C20" s="60">
        <v>527860.49300000002</v>
      </c>
      <c r="D20" s="60">
        <v>1353307.6810000001</v>
      </c>
      <c r="E20" s="60">
        <v>1353307.6810000001</v>
      </c>
      <c r="F20" s="60">
        <v>0</v>
      </c>
      <c r="G20" s="60">
        <v>1017729.09539343</v>
      </c>
      <c r="H20" s="60">
        <v>1017729.09539343</v>
      </c>
      <c r="I20" s="60">
        <v>0</v>
      </c>
      <c r="J20" s="60">
        <v>0</v>
      </c>
      <c r="K20" s="60">
        <v>0</v>
      </c>
      <c r="L20" s="60">
        <v>0</v>
      </c>
      <c r="M20" s="60">
        <v>330732.09301641921</v>
      </c>
      <c r="N20" s="60">
        <v>22458.600375648839</v>
      </c>
      <c r="O20" s="60">
        <v>0</v>
      </c>
      <c r="P20" s="60">
        <v>0</v>
      </c>
      <c r="Q20" s="60">
        <v>555165.58596579928</v>
      </c>
    </row>
    <row r="21" spans="2:17" x14ac:dyDescent="0.35">
      <c r="B21" s="67" t="s">
        <v>308</v>
      </c>
      <c r="C21" s="60">
        <v>616112.18599999999</v>
      </c>
      <c r="D21" s="60">
        <v>910542.42200000002</v>
      </c>
      <c r="E21" s="60">
        <v>785807.30099999998</v>
      </c>
      <c r="F21" s="60">
        <v>-113230.424</v>
      </c>
      <c r="G21" s="60">
        <v>339510.68400000001</v>
      </c>
      <c r="H21" s="60">
        <v>339510.68400000001</v>
      </c>
      <c r="I21" s="60">
        <v>0</v>
      </c>
      <c r="J21" s="60">
        <v>0</v>
      </c>
      <c r="K21" s="60">
        <v>0</v>
      </c>
      <c r="L21" s="60">
        <v>141371.027</v>
      </c>
      <c r="M21" s="60">
        <v>137413.174</v>
      </c>
      <c r="N21" s="60">
        <v>41348.989000000001</v>
      </c>
      <c r="O21" s="60">
        <v>13712.706</v>
      </c>
      <c r="P21" s="60">
        <v>0</v>
      </c>
      <c r="Q21" s="60">
        <v>698030.46100000001</v>
      </c>
    </row>
    <row r="22" spans="2:17" x14ac:dyDescent="0.35">
      <c r="B22" s="67" t="s">
        <v>40</v>
      </c>
      <c r="C22" s="60">
        <v>109266.13800000001</v>
      </c>
      <c r="D22" s="60">
        <v>330748.09899999999</v>
      </c>
      <c r="E22" s="60">
        <v>280497.56599999999</v>
      </c>
      <c r="F22" s="60">
        <v>0</v>
      </c>
      <c r="G22" s="60">
        <v>166789.35</v>
      </c>
      <c r="H22" s="60">
        <v>166789.35</v>
      </c>
      <c r="I22" s="60">
        <v>0</v>
      </c>
      <c r="J22" s="60">
        <v>0</v>
      </c>
      <c r="K22" s="60">
        <v>0</v>
      </c>
      <c r="L22" s="60">
        <v>20969.545999999998</v>
      </c>
      <c r="M22" s="60">
        <v>65551.19</v>
      </c>
      <c r="N22" s="60">
        <v>19379.514999999999</v>
      </c>
      <c r="O22" s="60">
        <v>0</v>
      </c>
      <c r="P22" s="60">
        <v>0</v>
      </c>
      <c r="Q22" s="60">
        <v>155833.133</v>
      </c>
    </row>
    <row r="23" spans="2:17" x14ac:dyDescent="0.35">
      <c r="B23" s="67" t="s">
        <v>309</v>
      </c>
      <c r="C23" s="60">
        <v>0</v>
      </c>
      <c r="D23" s="60">
        <v>0</v>
      </c>
      <c r="E23" s="60">
        <v>0</v>
      </c>
      <c r="F23" s="60">
        <v>0</v>
      </c>
      <c r="G23" s="60">
        <v>0</v>
      </c>
      <c r="H23" s="60">
        <v>0</v>
      </c>
      <c r="I23" s="60">
        <v>0</v>
      </c>
      <c r="J23" s="60">
        <v>0</v>
      </c>
      <c r="K23" s="60">
        <v>0</v>
      </c>
      <c r="L23" s="60">
        <v>0</v>
      </c>
      <c r="M23" s="60">
        <v>0</v>
      </c>
      <c r="N23" s="60">
        <v>0</v>
      </c>
      <c r="O23" s="60">
        <v>0</v>
      </c>
      <c r="P23" s="60">
        <v>0</v>
      </c>
      <c r="Q23" s="60">
        <v>0</v>
      </c>
    </row>
    <row r="24" spans="2:17" x14ac:dyDescent="0.35">
      <c r="B24" s="67" t="s">
        <v>310</v>
      </c>
      <c r="C24" s="60">
        <v>1884517.302406793</v>
      </c>
      <c r="D24" s="60">
        <v>962749.43999999994</v>
      </c>
      <c r="E24" s="60">
        <v>962749.43999999994</v>
      </c>
      <c r="F24" s="60">
        <v>0</v>
      </c>
      <c r="G24" s="60">
        <v>304758.89935000002</v>
      </c>
      <c r="H24" s="60">
        <v>304758.89935000002</v>
      </c>
      <c r="I24" s="60">
        <v>0</v>
      </c>
      <c r="J24" s="60">
        <v>0</v>
      </c>
      <c r="K24" s="60">
        <v>0</v>
      </c>
      <c r="L24" s="60">
        <v>-194326.255</v>
      </c>
      <c r="M24" s="60">
        <v>58721.222596761327</v>
      </c>
      <c r="N24" s="60">
        <v>26707.936000000002</v>
      </c>
      <c r="O24" s="60">
        <v>0</v>
      </c>
      <c r="P24" s="60">
        <v>0</v>
      </c>
      <c r="Q24" s="60">
        <v>2704820.8114600321</v>
      </c>
    </row>
    <row r="25" spans="2:17" x14ac:dyDescent="0.35">
      <c r="B25" s="67" t="s">
        <v>311</v>
      </c>
      <c r="C25" s="60">
        <v>394799.15399999998</v>
      </c>
      <c r="D25" s="60">
        <v>270777.23100000003</v>
      </c>
      <c r="E25" s="60">
        <v>192825.80799999999</v>
      </c>
      <c r="F25" s="60">
        <v>0</v>
      </c>
      <c r="G25" s="60">
        <v>207606.25595641651</v>
      </c>
      <c r="H25" s="60">
        <v>207606.25595641651</v>
      </c>
      <c r="I25" s="60">
        <v>0</v>
      </c>
      <c r="J25" s="60">
        <v>0</v>
      </c>
      <c r="K25" s="60">
        <v>0</v>
      </c>
      <c r="L25" s="60">
        <v>12796.80279</v>
      </c>
      <c r="M25" s="60">
        <v>53609.894</v>
      </c>
      <c r="N25" s="60">
        <v>0</v>
      </c>
      <c r="O25" s="60">
        <v>0</v>
      </c>
      <c r="P25" s="60">
        <v>0</v>
      </c>
      <c r="Q25" s="60">
        <v>313612.00925358362</v>
      </c>
    </row>
    <row r="26" spans="2:17" x14ac:dyDescent="0.35">
      <c r="B26" s="67" t="s">
        <v>312</v>
      </c>
      <c r="C26" s="60">
        <v>166016.09</v>
      </c>
      <c r="D26" s="60">
        <v>511604.37383</v>
      </c>
      <c r="E26" s="60">
        <v>465348.63121000002</v>
      </c>
      <c r="F26" s="60">
        <v>16869.794890000001</v>
      </c>
      <c r="G26" s="60">
        <v>118618.67107</v>
      </c>
      <c r="H26" s="60">
        <v>118618.67107</v>
      </c>
      <c r="I26" s="60">
        <v>0</v>
      </c>
      <c r="J26" s="60">
        <v>0</v>
      </c>
      <c r="K26" s="60">
        <v>0</v>
      </c>
      <c r="L26" s="60">
        <v>50195.898249999998</v>
      </c>
      <c r="M26" s="60">
        <v>271751.1691383</v>
      </c>
      <c r="N26" s="60">
        <v>13228.70573254133</v>
      </c>
      <c r="O26" s="60">
        <v>0</v>
      </c>
      <c r="P26" s="60">
        <v>0</v>
      </c>
      <c r="Q26" s="60">
        <v>220897.4833742413</v>
      </c>
    </row>
    <row r="27" spans="2:17" x14ac:dyDescent="0.35">
      <c r="B27" s="67" t="s">
        <v>313</v>
      </c>
      <c r="C27" s="60">
        <v>841957.47906463884</v>
      </c>
      <c r="D27" s="60">
        <v>345096.1323</v>
      </c>
      <c r="E27" s="60">
        <v>235383.61395999999</v>
      </c>
      <c r="F27" s="60">
        <v>0</v>
      </c>
      <c r="G27" s="60">
        <v>192735.7541761781</v>
      </c>
      <c r="H27" s="60">
        <v>192735.7541761781</v>
      </c>
      <c r="I27" s="60">
        <v>0</v>
      </c>
      <c r="J27" s="60">
        <v>0</v>
      </c>
      <c r="K27" s="60">
        <v>0</v>
      </c>
      <c r="L27" s="60">
        <v>43591.66934</v>
      </c>
      <c r="M27" s="60">
        <v>115360.94177989299</v>
      </c>
      <c r="N27" s="60">
        <v>51335.39607621191</v>
      </c>
      <c r="O27" s="60">
        <v>0</v>
      </c>
      <c r="P27" s="60">
        <v>0</v>
      </c>
      <c r="Q27" s="60">
        <v>776988.12380477961</v>
      </c>
    </row>
    <row r="28" spans="2:17" x14ac:dyDescent="0.35">
      <c r="B28" s="67" t="s">
        <v>314</v>
      </c>
      <c r="C28" s="60">
        <v>0</v>
      </c>
      <c r="D28" s="60">
        <v>54.04</v>
      </c>
      <c r="E28" s="60">
        <v>54.04</v>
      </c>
      <c r="F28" s="60">
        <v>0</v>
      </c>
      <c r="G28" s="60">
        <v>0</v>
      </c>
      <c r="H28" s="60">
        <v>0</v>
      </c>
      <c r="I28" s="60">
        <v>0</v>
      </c>
      <c r="J28" s="60">
        <v>0</v>
      </c>
      <c r="K28" s="60">
        <v>0</v>
      </c>
      <c r="L28" s="60">
        <v>0</v>
      </c>
      <c r="M28" s="60">
        <v>5.609</v>
      </c>
      <c r="N28" s="60">
        <v>5.9698946139255229</v>
      </c>
      <c r="O28" s="60">
        <v>0</v>
      </c>
      <c r="P28" s="60">
        <v>0</v>
      </c>
      <c r="Q28" s="60">
        <v>54.400894613925523</v>
      </c>
    </row>
    <row r="29" spans="2:17" x14ac:dyDescent="0.35">
      <c r="B29" s="67" t="s">
        <v>315</v>
      </c>
      <c r="C29" s="60">
        <v>1245.5740000000001</v>
      </c>
      <c r="D29" s="60">
        <v>3237.3589999999999</v>
      </c>
      <c r="E29" s="60">
        <v>3237.3589999999999</v>
      </c>
      <c r="F29" s="60">
        <v>0</v>
      </c>
      <c r="G29" s="60">
        <v>0</v>
      </c>
      <c r="H29" s="60">
        <v>0</v>
      </c>
      <c r="I29" s="60">
        <v>0</v>
      </c>
      <c r="J29" s="60">
        <v>0</v>
      </c>
      <c r="K29" s="60">
        <v>0</v>
      </c>
      <c r="L29" s="60">
        <v>243.74428</v>
      </c>
      <c r="M29" s="60">
        <v>258.27999999999997</v>
      </c>
      <c r="N29" s="60">
        <v>314.96899999999999</v>
      </c>
      <c r="O29" s="60">
        <v>0</v>
      </c>
      <c r="P29" s="60">
        <v>0</v>
      </c>
      <c r="Q29" s="60">
        <v>4295.8777199999986</v>
      </c>
    </row>
    <row r="30" spans="2:17" x14ac:dyDescent="0.35">
      <c r="B30" s="67" t="s">
        <v>316</v>
      </c>
      <c r="C30" s="60">
        <v>-463</v>
      </c>
      <c r="D30" s="60">
        <v>23096</v>
      </c>
      <c r="E30" s="60">
        <v>23096</v>
      </c>
      <c r="F30" s="60">
        <v>0</v>
      </c>
      <c r="G30" s="60">
        <v>1953</v>
      </c>
      <c r="H30" s="60">
        <v>2890</v>
      </c>
      <c r="I30" s="60">
        <v>0</v>
      </c>
      <c r="J30" s="60">
        <v>0</v>
      </c>
      <c r="K30" s="60">
        <v>0</v>
      </c>
      <c r="L30" s="60">
        <v>0</v>
      </c>
      <c r="M30" s="60">
        <v>0</v>
      </c>
      <c r="N30" s="60">
        <v>0</v>
      </c>
      <c r="O30" s="60">
        <v>0</v>
      </c>
      <c r="P30" s="60">
        <v>0</v>
      </c>
      <c r="Q30" s="60">
        <v>19743</v>
      </c>
    </row>
    <row r="31" spans="2:17" x14ac:dyDescent="0.35">
      <c r="B31" s="176" t="s">
        <v>55</v>
      </c>
      <c r="C31" s="178">
        <f t="shared" ref="C31:Q31" si="0">SUM(C6:C30)</f>
        <v>15250692.075217415</v>
      </c>
      <c r="D31" s="178">
        <f t="shared" si="0"/>
        <v>15748324.901612516</v>
      </c>
      <c r="E31" s="178">
        <f t="shared" si="0"/>
        <v>13210443.508127332</v>
      </c>
      <c r="F31" s="178">
        <f t="shared" si="0"/>
        <v>-76811.750754383291</v>
      </c>
      <c r="G31" s="178">
        <f t="shared" si="0"/>
        <v>6167846.6266158959</v>
      </c>
      <c r="H31" s="178">
        <f t="shared" si="0"/>
        <v>6029501.4671058953</v>
      </c>
      <c r="I31" s="178">
        <f t="shared" si="0"/>
        <v>10184.22251</v>
      </c>
      <c r="J31" s="178">
        <f t="shared" si="0"/>
        <v>129097.93700000001</v>
      </c>
      <c r="K31" s="178">
        <f t="shared" si="0"/>
        <v>0</v>
      </c>
      <c r="L31" s="178">
        <f t="shared" si="0"/>
        <v>710959.435951152</v>
      </c>
      <c r="M31" s="178">
        <f t="shared" si="0"/>
        <v>3250081.6932937768</v>
      </c>
      <c r="N31" s="178">
        <f t="shared" si="0"/>
        <v>1472478.0800953954</v>
      </c>
      <c r="O31" s="178">
        <f t="shared" si="0"/>
        <v>87373.675575439658</v>
      </c>
      <c r="P31" s="178">
        <f t="shared" si="0"/>
        <v>846072.73200000008</v>
      </c>
      <c r="Q31" s="178">
        <f t="shared" si="0"/>
        <v>18793530.749249496</v>
      </c>
    </row>
    <row r="32" spans="2:17" x14ac:dyDescent="0.35">
      <c r="B32" s="828" t="s">
        <v>56</v>
      </c>
      <c r="C32" s="723"/>
      <c r="D32" s="723"/>
      <c r="E32" s="723"/>
      <c r="F32" s="723"/>
      <c r="G32" s="723"/>
      <c r="H32" s="723"/>
      <c r="I32" s="723"/>
      <c r="J32" s="723"/>
      <c r="K32" s="723"/>
      <c r="L32" s="723"/>
      <c r="M32" s="723"/>
      <c r="N32" s="723"/>
      <c r="O32" s="723"/>
      <c r="P32" s="723"/>
      <c r="Q32" s="724"/>
    </row>
    <row r="33" spans="2:17" x14ac:dyDescent="0.35">
      <c r="B33" s="67" t="s">
        <v>57</v>
      </c>
      <c r="C33" s="616">
        <v>0</v>
      </c>
      <c r="D33" s="616">
        <v>0</v>
      </c>
      <c r="E33" s="616">
        <v>0</v>
      </c>
      <c r="F33" s="616">
        <v>0</v>
      </c>
      <c r="G33" s="616">
        <v>0</v>
      </c>
      <c r="H33" s="616">
        <v>0</v>
      </c>
      <c r="I33" s="616">
        <v>0</v>
      </c>
      <c r="J33" s="616">
        <v>0</v>
      </c>
      <c r="K33" s="616">
        <v>0</v>
      </c>
      <c r="L33" s="616">
        <v>0</v>
      </c>
      <c r="M33" s="616">
        <v>0</v>
      </c>
      <c r="N33" s="616">
        <v>0</v>
      </c>
      <c r="O33" s="616">
        <v>0</v>
      </c>
      <c r="P33" s="616">
        <v>0</v>
      </c>
      <c r="Q33" s="617">
        <v>0</v>
      </c>
    </row>
    <row r="34" spans="2:17" x14ac:dyDescent="0.35">
      <c r="B34" s="67" t="s">
        <v>58</v>
      </c>
      <c r="C34" s="616">
        <v>0</v>
      </c>
      <c r="D34" s="616">
        <v>0</v>
      </c>
      <c r="E34" s="616">
        <v>0</v>
      </c>
      <c r="F34" s="616">
        <v>0</v>
      </c>
      <c r="G34" s="616">
        <v>0</v>
      </c>
      <c r="H34" s="616">
        <v>0</v>
      </c>
      <c r="I34" s="616">
        <v>0</v>
      </c>
      <c r="J34" s="616">
        <v>0</v>
      </c>
      <c r="K34" s="616">
        <v>0</v>
      </c>
      <c r="L34" s="616">
        <v>0</v>
      </c>
      <c r="M34" s="616">
        <v>0</v>
      </c>
      <c r="N34" s="616">
        <v>0</v>
      </c>
      <c r="O34" s="616">
        <v>0</v>
      </c>
      <c r="P34" s="616">
        <v>0</v>
      </c>
      <c r="Q34" s="617">
        <v>0</v>
      </c>
    </row>
    <row r="35" spans="2:17" x14ac:dyDescent="0.35">
      <c r="B35" s="67" t="s">
        <v>59</v>
      </c>
      <c r="C35" s="616">
        <v>0</v>
      </c>
      <c r="D35" s="616">
        <v>0</v>
      </c>
      <c r="E35" s="616">
        <v>0</v>
      </c>
      <c r="F35" s="616">
        <v>0</v>
      </c>
      <c r="G35" s="616">
        <v>0</v>
      </c>
      <c r="H35" s="616">
        <v>0</v>
      </c>
      <c r="I35" s="616">
        <v>0</v>
      </c>
      <c r="J35" s="616">
        <v>0</v>
      </c>
      <c r="K35" s="616">
        <v>0</v>
      </c>
      <c r="L35" s="616">
        <v>0</v>
      </c>
      <c r="M35" s="616">
        <v>0</v>
      </c>
      <c r="N35" s="616">
        <v>0</v>
      </c>
      <c r="O35" s="616">
        <v>0</v>
      </c>
      <c r="P35" s="616">
        <v>0</v>
      </c>
      <c r="Q35" s="617">
        <v>0</v>
      </c>
    </row>
    <row r="36" spans="2:17" x14ac:dyDescent="0.35">
      <c r="B36" s="176" t="s">
        <v>55</v>
      </c>
      <c r="C36" s="178">
        <f t="shared" ref="C36:Q36" si="1">SUM(C33:C35)</f>
        <v>0</v>
      </c>
      <c r="D36" s="178">
        <f t="shared" si="1"/>
        <v>0</v>
      </c>
      <c r="E36" s="178">
        <f t="shared" si="1"/>
        <v>0</v>
      </c>
      <c r="F36" s="178">
        <f t="shared" si="1"/>
        <v>0</v>
      </c>
      <c r="G36" s="178">
        <f t="shared" si="1"/>
        <v>0</v>
      </c>
      <c r="H36" s="178">
        <f t="shared" si="1"/>
        <v>0</v>
      </c>
      <c r="I36" s="178">
        <f t="shared" si="1"/>
        <v>0</v>
      </c>
      <c r="J36" s="178">
        <f t="shared" si="1"/>
        <v>0</v>
      </c>
      <c r="K36" s="178">
        <f t="shared" si="1"/>
        <v>0</v>
      </c>
      <c r="L36" s="178">
        <f t="shared" si="1"/>
        <v>0</v>
      </c>
      <c r="M36" s="178">
        <f t="shared" si="1"/>
        <v>0</v>
      </c>
      <c r="N36" s="178">
        <f t="shared" si="1"/>
        <v>0</v>
      </c>
      <c r="O36" s="178">
        <f t="shared" si="1"/>
        <v>0</v>
      </c>
      <c r="P36" s="178">
        <f t="shared" si="1"/>
        <v>0</v>
      </c>
      <c r="Q36" s="178">
        <f t="shared" si="1"/>
        <v>0</v>
      </c>
    </row>
    <row r="37" spans="2:17" x14ac:dyDescent="0.35">
      <c r="B37" s="829" t="s">
        <v>61</v>
      </c>
      <c r="C37" s="728"/>
      <c r="D37" s="728"/>
      <c r="E37" s="728"/>
      <c r="F37" s="728"/>
      <c r="G37" s="728"/>
      <c r="H37" s="728"/>
      <c r="I37" s="728"/>
      <c r="J37" s="728"/>
      <c r="K37" s="728"/>
      <c r="L37" s="728"/>
      <c r="M37" s="728"/>
      <c r="N37" s="728"/>
      <c r="O37" s="728"/>
      <c r="P37" s="728"/>
      <c r="Q37" s="728"/>
    </row>
  </sheetData>
  <sheetProtection algorithmName="SHA-512" hashValue="cZZSLc0etDwpozpKGq3p4q8sVQKL/aTxUYOQ4sIpNTpXuyo2wfEnj6cFQbYP123JvWMXftnHVQh3uOCc3UdD0Q==" saltValue="zifYclWDwLvHz6BeuuUSZw==" spinCount="100000" sheet="1" objects="1" scenarios="1"/>
  <mergeCells count="4">
    <mergeCell ref="B32:Q32"/>
    <mergeCell ref="B37:Q37"/>
    <mergeCell ref="B3:Q3"/>
    <mergeCell ref="B5:Q5"/>
  </mergeCells>
  <pageMargins left="0.7" right="0.7" top="0.75" bottom="0.75" header="0.3" footer="0.3"/>
  <pageSetup scale="51" orientation="landscape"/>
  <headerFooter>
    <oddFooter>&amp;C_x000D_&amp;1#&amp;"Calibri"&amp;11&amp;K000000 Britam Public</oddFooter>
  </headerFooter>
  <drawing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59">
    <tabColor rgb="FFCC9900"/>
    <pageSetUpPr fitToPage="1"/>
  </sheetPr>
  <dimension ref="B3:Q37"/>
  <sheetViews>
    <sheetView showGridLines="0" topLeftCell="A18" zoomScale="80" zoomScaleNormal="80" workbookViewId="0">
      <selection activeCell="B4" sqref="B4"/>
    </sheetView>
  </sheetViews>
  <sheetFormatPr defaultRowHeight="14.5" x14ac:dyDescent="0.35"/>
  <cols>
    <col min="1" max="1" width="11.7265625" customWidth="1"/>
    <col min="2" max="2" width="39.7265625" bestFit="1" customWidth="1"/>
    <col min="3" max="3" width="14.26953125" bestFit="1" customWidth="1"/>
    <col min="4" max="4" width="16.54296875" bestFit="1" customWidth="1"/>
    <col min="5" max="5" width="15.36328125" bestFit="1" customWidth="1"/>
    <col min="6" max="6" width="12.90625" bestFit="1" customWidth="1"/>
    <col min="7" max="7" width="9.90625" bestFit="1" customWidth="1"/>
    <col min="8" max="8" width="8.6328125" bestFit="1" customWidth="1"/>
    <col min="9" max="9" width="12.90625" bestFit="1" customWidth="1"/>
    <col min="10" max="10" width="10.26953125" bestFit="1" customWidth="1"/>
    <col min="11" max="11" width="10.90625" bestFit="1" customWidth="1"/>
    <col min="12" max="12" width="13.6328125" bestFit="1" customWidth="1"/>
    <col min="13" max="13" width="14.54296875" bestFit="1" customWidth="1"/>
    <col min="14" max="15" width="12.54296875" bestFit="1" customWidth="1"/>
    <col min="16" max="16" width="13.6328125" bestFit="1" customWidth="1"/>
    <col min="17" max="17" width="15.36328125" style="23" bestFit="1" customWidth="1"/>
  </cols>
  <sheetData>
    <row r="3" spans="2:17" ht="22.5" customHeight="1" x14ac:dyDescent="0.35">
      <c r="B3" s="825" t="s">
        <v>1629</v>
      </c>
      <c r="C3" s="723"/>
      <c r="D3" s="723"/>
      <c r="E3" s="723"/>
      <c r="F3" s="723"/>
      <c r="G3" s="723"/>
      <c r="H3" s="723"/>
      <c r="I3" s="723"/>
      <c r="J3" s="723"/>
      <c r="K3" s="723"/>
      <c r="L3" s="723"/>
      <c r="M3" s="723"/>
      <c r="N3" s="723"/>
      <c r="O3" s="723"/>
      <c r="P3" s="723"/>
      <c r="Q3" s="724"/>
    </row>
    <row r="4" spans="2:17" s="49" customFormat="1" ht="44.25" customHeight="1" x14ac:dyDescent="0.35">
      <c r="B4" s="48" t="s">
        <v>1</v>
      </c>
      <c r="C4" s="15" t="s">
        <v>398</v>
      </c>
      <c r="D4" s="15" t="s">
        <v>399</v>
      </c>
      <c r="E4" s="15" t="s">
        <v>400</v>
      </c>
      <c r="F4" s="15" t="s">
        <v>401</v>
      </c>
      <c r="G4" s="15" t="s">
        <v>402</v>
      </c>
      <c r="H4" s="15" t="s">
        <v>403</v>
      </c>
      <c r="I4" s="15" t="s">
        <v>404</v>
      </c>
      <c r="J4" s="15" t="s">
        <v>405</v>
      </c>
      <c r="K4" s="15" t="s">
        <v>406</v>
      </c>
      <c r="L4" s="15" t="s">
        <v>407</v>
      </c>
      <c r="M4" s="15" t="s">
        <v>408</v>
      </c>
      <c r="N4" s="15" t="s">
        <v>3</v>
      </c>
      <c r="O4" s="15" t="s">
        <v>409</v>
      </c>
      <c r="P4" s="15" t="s">
        <v>410</v>
      </c>
      <c r="Q4" s="15" t="s">
        <v>411</v>
      </c>
    </row>
    <row r="5" spans="2:17" x14ac:dyDescent="0.35">
      <c r="B5" s="824" t="s">
        <v>17</v>
      </c>
      <c r="C5" s="723"/>
      <c r="D5" s="723"/>
      <c r="E5" s="723"/>
      <c r="F5" s="723"/>
      <c r="G5" s="723"/>
      <c r="H5" s="723"/>
      <c r="I5" s="723"/>
      <c r="J5" s="723"/>
      <c r="K5" s="723"/>
      <c r="L5" s="723"/>
      <c r="M5" s="723"/>
      <c r="N5" s="723"/>
      <c r="O5" s="723"/>
      <c r="P5" s="723"/>
      <c r="Q5" s="724"/>
    </row>
    <row r="6" spans="2:17" x14ac:dyDescent="0.35">
      <c r="B6" s="24" t="s">
        <v>294</v>
      </c>
      <c r="C6" s="60">
        <v>0</v>
      </c>
      <c r="D6" s="60">
        <v>0</v>
      </c>
      <c r="E6" s="60">
        <v>0</v>
      </c>
      <c r="F6" s="60">
        <v>0</v>
      </c>
      <c r="G6" s="60">
        <v>0</v>
      </c>
      <c r="H6" s="60">
        <v>0</v>
      </c>
      <c r="I6" s="60">
        <v>0</v>
      </c>
      <c r="J6" s="60">
        <v>0</v>
      </c>
      <c r="K6" s="60">
        <v>0</v>
      </c>
      <c r="L6" s="60">
        <v>0</v>
      </c>
      <c r="M6" s="60">
        <v>0</v>
      </c>
      <c r="N6" s="60">
        <v>0</v>
      </c>
      <c r="O6" s="60">
        <v>0</v>
      </c>
      <c r="P6" s="60">
        <v>0</v>
      </c>
      <c r="Q6" s="61">
        <v>0</v>
      </c>
    </row>
    <row r="7" spans="2:17" x14ac:dyDescent="0.35">
      <c r="B7" s="24" t="s">
        <v>295</v>
      </c>
      <c r="C7" s="60">
        <v>0</v>
      </c>
      <c r="D7" s="60">
        <v>0</v>
      </c>
      <c r="E7" s="60">
        <v>0</v>
      </c>
      <c r="F7" s="60">
        <v>0</v>
      </c>
      <c r="G7" s="60">
        <v>0</v>
      </c>
      <c r="H7" s="60">
        <v>0</v>
      </c>
      <c r="I7" s="60">
        <v>0</v>
      </c>
      <c r="J7" s="60">
        <v>0</v>
      </c>
      <c r="K7" s="60">
        <v>0</v>
      </c>
      <c r="L7" s="60">
        <v>0</v>
      </c>
      <c r="M7" s="60">
        <v>0</v>
      </c>
      <c r="N7" s="60">
        <v>0</v>
      </c>
      <c r="O7" s="60">
        <v>0</v>
      </c>
      <c r="P7" s="60">
        <v>0</v>
      </c>
      <c r="Q7" s="61">
        <v>0</v>
      </c>
    </row>
    <row r="8" spans="2:17" x14ac:dyDescent="0.35">
      <c r="B8" s="24" t="s">
        <v>296</v>
      </c>
      <c r="C8" s="60">
        <v>0</v>
      </c>
      <c r="D8" s="60">
        <v>0</v>
      </c>
      <c r="E8" s="60">
        <v>0</v>
      </c>
      <c r="F8" s="60">
        <v>0</v>
      </c>
      <c r="G8" s="60">
        <v>0</v>
      </c>
      <c r="H8" s="60">
        <v>0</v>
      </c>
      <c r="I8" s="60">
        <v>0</v>
      </c>
      <c r="J8" s="60">
        <v>0</v>
      </c>
      <c r="K8" s="60">
        <v>0</v>
      </c>
      <c r="L8" s="60">
        <v>0</v>
      </c>
      <c r="M8" s="60">
        <v>0</v>
      </c>
      <c r="N8" s="60">
        <v>0</v>
      </c>
      <c r="O8" s="60">
        <v>0</v>
      </c>
      <c r="P8" s="60">
        <v>0</v>
      </c>
      <c r="Q8" s="61">
        <v>0</v>
      </c>
    </row>
    <row r="9" spans="2:17" x14ac:dyDescent="0.35">
      <c r="B9" s="24" t="s">
        <v>297</v>
      </c>
      <c r="C9" s="60">
        <v>0</v>
      </c>
      <c r="D9" s="60">
        <v>0</v>
      </c>
      <c r="E9" s="60">
        <v>0</v>
      </c>
      <c r="F9" s="60">
        <v>0</v>
      </c>
      <c r="G9" s="60">
        <v>0</v>
      </c>
      <c r="H9" s="60">
        <v>0</v>
      </c>
      <c r="I9" s="60">
        <v>0</v>
      </c>
      <c r="J9" s="60">
        <v>0</v>
      </c>
      <c r="K9" s="60">
        <v>0</v>
      </c>
      <c r="L9" s="60">
        <v>0</v>
      </c>
      <c r="M9" s="60">
        <v>0</v>
      </c>
      <c r="N9" s="60">
        <v>0</v>
      </c>
      <c r="O9" s="60">
        <v>0</v>
      </c>
      <c r="P9" s="60">
        <v>0</v>
      </c>
      <c r="Q9" s="61">
        <v>0</v>
      </c>
    </row>
    <row r="10" spans="2:17" x14ac:dyDescent="0.35">
      <c r="B10" s="24" t="s">
        <v>298</v>
      </c>
      <c r="C10" s="60">
        <v>0</v>
      </c>
      <c r="D10" s="60">
        <v>0</v>
      </c>
      <c r="E10" s="60">
        <v>0</v>
      </c>
      <c r="F10" s="60">
        <v>0</v>
      </c>
      <c r="G10" s="60">
        <v>0</v>
      </c>
      <c r="H10" s="60">
        <v>0</v>
      </c>
      <c r="I10" s="60">
        <v>0</v>
      </c>
      <c r="J10" s="60">
        <v>0</v>
      </c>
      <c r="K10" s="60">
        <v>0</v>
      </c>
      <c r="L10" s="60">
        <v>0</v>
      </c>
      <c r="M10" s="60">
        <v>0</v>
      </c>
      <c r="N10" s="60">
        <v>0</v>
      </c>
      <c r="O10" s="60">
        <v>0</v>
      </c>
      <c r="P10" s="60">
        <v>0</v>
      </c>
      <c r="Q10" s="61">
        <v>0</v>
      </c>
    </row>
    <row r="11" spans="2:17" x14ac:dyDescent="0.35">
      <c r="B11" s="24" t="s">
        <v>299</v>
      </c>
      <c r="C11" s="60">
        <v>0</v>
      </c>
      <c r="D11" s="60">
        <v>0</v>
      </c>
      <c r="E11" s="60">
        <v>0</v>
      </c>
      <c r="F11" s="60">
        <v>0</v>
      </c>
      <c r="G11" s="60">
        <v>0</v>
      </c>
      <c r="H11" s="60">
        <v>0</v>
      </c>
      <c r="I11" s="60">
        <v>0</v>
      </c>
      <c r="J11" s="60">
        <v>0</v>
      </c>
      <c r="K11" s="60">
        <v>0</v>
      </c>
      <c r="L11" s="60">
        <v>0</v>
      </c>
      <c r="M11" s="60">
        <v>0</v>
      </c>
      <c r="N11" s="60">
        <v>0</v>
      </c>
      <c r="O11" s="60">
        <v>0</v>
      </c>
      <c r="P11" s="60">
        <v>0</v>
      </c>
      <c r="Q11" s="61">
        <v>0</v>
      </c>
    </row>
    <row r="12" spans="2:17" x14ac:dyDescent="0.35">
      <c r="B12" s="24" t="s">
        <v>26</v>
      </c>
      <c r="C12" s="60">
        <v>0</v>
      </c>
      <c r="D12" s="60">
        <v>0</v>
      </c>
      <c r="E12" s="60">
        <v>0</v>
      </c>
      <c r="F12" s="60">
        <v>0</v>
      </c>
      <c r="G12" s="60">
        <v>0</v>
      </c>
      <c r="H12" s="60">
        <v>0</v>
      </c>
      <c r="I12" s="60">
        <v>0</v>
      </c>
      <c r="J12" s="60">
        <v>0</v>
      </c>
      <c r="K12" s="60">
        <v>0</v>
      </c>
      <c r="L12" s="60">
        <v>0</v>
      </c>
      <c r="M12" s="60">
        <v>0</v>
      </c>
      <c r="N12" s="60">
        <v>0</v>
      </c>
      <c r="O12" s="60">
        <v>0</v>
      </c>
      <c r="P12" s="60">
        <v>0</v>
      </c>
      <c r="Q12" s="61">
        <v>0</v>
      </c>
    </row>
    <row r="13" spans="2:17" x14ac:dyDescent="0.35">
      <c r="B13" s="24" t="s">
        <v>300</v>
      </c>
      <c r="C13" s="60">
        <v>0</v>
      </c>
      <c r="D13" s="60">
        <v>0</v>
      </c>
      <c r="E13" s="60">
        <v>0</v>
      </c>
      <c r="F13" s="60">
        <v>0</v>
      </c>
      <c r="G13" s="60">
        <v>0</v>
      </c>
      <c r="H13" s="60">
        <v>0</v>
      </c>
      <c r="I13" s="60">
        <v>0</v>
      </c>
      <c r="J13" s="60">
        <v>0</v>
      </c>
      <c r="K13" s="60">
        <v>0</v>
      </c>
      <c r="L13" s="60">
        <v>0</v>
      </c>
      <c r="M13" s="60">
        <v>0</v>
      </c>
      <c r="N13" s="60">
        <v>0</v>
      </c>
      <c r="O13" s="60">
        <v>0</v>
      </c>
      <c r="P13" s="60">
        <v>0</v>
      </c>
      <c r="Q13" s="61">
        <v>0</v>
      </c>
    </row>
    <row r="14" spans="2:17" x14ac:dyDescent="0.35">
      <c r="B14" s="24" t="s">
        <v>301</v>
      </c>
      <c r="C14" s="60">
        <v>0</v>
      </c>
      <c r="D14" s="60">
        <v>0</v>
      </c>
      <c r="E14" s="60">
        <v>0</v>
      </c>
      <c r="F14" s="60">
        <v>0</v>
      </c>
      <c r="G14" s="60">
        <v>0</v>
      </c>
      <c r="H14" s="60">
        <v>0</v>
      </c>
      <c r="I14" s="60">
        <v>0</v>
      </c>
      <c r="J14" s="60">
        <v>0</v>
      </c>
      <c r="K14" s="60">
        <v>0</v>
      </c>
      <c r="L14" s="60">
        <v>0</v>
      </c>
      <c r="M14" s="60">
        <v>0</v>
      </c>
      <c r="N14" s="60">
        <v>0</v>
      </c>
      <c r="O14" s="60">
        <v>0</v>
      </c>
      <c r="P14" s="60">
        <v>0</v>
      </c>
      <c r="Q14" s="61">
        <v>0</v>
      </c>
    </row>
    <row r="15" spans="2:17" x14ac:dyDescent="0.35">
      <c r="B15" s="24" t="s">
        <v>302</v>
      </c>
      <c r="C15" s="60">
        <v>0</v>
      </c>
      <c r="D15" s="60">
        <v>0</v>
      </c>
      <c r="E15" s="60">
        <v>0</v>
      </c>
      <c r="F15" s="60">
        <v>0</v>
      </c>
      <c r="G15" s="60">
        <v>0</v>
      </c>
      <c r="H15" s="60">
        <v>0</v>
      </c>
      <c r="I15" s="60">
        <v>0</v>
      </c>
      <c r="J15" s="60">
        <v>0</v>
      </c>
      <c r="K15" s="60">
        <v>0</v>
      </c>
      <c r="L15" s="60">
        <v>0</v>
      </c>
      <c r="M15" s="60">
        <v>0</v>
      </c>
      <c r="N15" s="60">
        <v>0</v>
      </c>
      <c r="O15" s="60">
        <v>0</v>
      </c>
      <c r="P15" s="60">
        <v>0</v>
      </c>
      <c r="Q15" s="61">
        <v>0</v>
      </c>
    </row>
    <row r="16" spans="2:17" x14ac:dyDescent="0.35">
      <c r="B16" s="24" t="s">
        <v>303</v>
      </c>
      <c r="C16" s="60">
        <v>0</v>
      </c>
      <c r="D16" s="60">
        <v>0</v>
      </c>
      <c r="E16" s="60">
        <v>0</v>
      </c>
      <c r="F16" s="60">
        <v>0</v>
      </c>
      <c r="G16" s="60">
        <v>0</v>
      </c>
      <c r="H16" s="60">
        <v>0</v>
      </c>
      <c r="I16" s="60">
        <v>0</v>
      </c>
      <c r="J16" s="60">
        <v>0</v>
      </c>
      <c r="K16" s="60">
        <v>0</v>
      </c>
      <c r="L16" s="60">
        <v>0</v>
      </c>
      <c r="M16" s="60">
        <v>0</v>
      </c>
      <c r="N16" s="60">
        <v>0</v>
      </c>
      <c r="O16" s="60">
        <v>0</v>
      </c>
      <c r="P16" s="60">
        <v>0</v>
      </c>
      <c r="Q16" s="61">
        <v>0</v>
      </c>
    </row>
    <row r="17" spans="2:17" x14ac:dyDescent="0.35">
      <c r="B17" s="24" t="s">
        <v>304</v>
      </c>
      <c r="C17" s="60">
        <v>0</v>
      </c>
      <c r="D17" s="60">
        <v>0</v>
      </c>
      <c r="E17" s="60">
        <v>0</v>
      </c>
      <c r="F17" s="60">
        <v>0</v>
      </c>
      <c r="G17" s="60">
        <v>0</v>
      </c>
      <c r="H17" s="60">
        <v>0</v>
      </c>
      <c r="I17" s="60">
        <v>0</v>
      </c>
      <c r="J17" s="60">
        <v>0</v>
      </c>
      <c r="K17" s="60">
        <v>0</v>
      </c>
      <c r="L17" s="60">
        <v>0</v>
      </c>
      <c r="M17" s="60">
        <v>0</v>
      </c>
      <c r="N17" s="60">
        <v>0</v>
      </c>
      <c r="O17" s="60">
        <v>0</v>
      </c>
      <c r="P17" s="60">
        <v>0</v>
      </c>
      <c r="Q17" s="61">
        <v>0</v>
      </c>
    </row>
    <row r="18" spans="2:17" x14ac:dyDescent="0.35">
      <c r="B18" s="24" t="s">
        <v>305</v>
      </c>
      <c r="C18" s="60">
        <v>0</v>
      </c>
      <c r="D18" s="60">
        <v>0</v>
      </c>
      <c r="E18" s="60">
        <v>0</v>
      </c>
      <c r="F18" s="60">
        <v>0</v>
      </c>
      <c r="G18" s="60">
        <v>0</v>
      </c>
      <c r="H18" s="60">
        <v>0</v>
      </c>
      <c r="I18" s="60">
        <v>0</v>
      </c>
      <c r="J18" s="60">
        <v>0</v>
      </c>
      <c r="K18" s="60">
        <v>0</v>
      </c>
      <c r="L18" s="60">
        <v>0</v>
      </c>
      <c r="M18" s="60">
        <v>0</v>
      </c>
      <c r="N18" s="60">
        <v>0</v>
      </c>
      <c r="O18" s="60">
        <v>0</v>
      </c>
      <c r="P18" s="60">
        <v>0</v>
      </c>
      <c r="Q18" s="61">
        <v>0</v>
      </c>
    </row>
    <row r="19" spans="2:17" x14ac:dyDescent="0.35">
      <c r="B19" s="24" t="s">
        <v>306</v>
      </c>
      <c r="C19" s="60">
        <v>0</v>
      </c>
      <c r="D19" s="60">
        <v>0</v>
      </c>
      <c r="E19" s="60">
        <v>0</v>
      </c>
      <c r="F19" s="60">
        <v>0</v>
      </c>
      <c r="G19" s="60">
        <v>0</v>
      </c>
      <c r="H19" s="60">
        <v>0</v>
      </c>
      <c r="I19" s="60">
        <v>0</v>
      </c>
      <c r="J19" s="60">
        <v>0</v>
      </c>
      <c r="K19" s="60">
        <v>0</v>
      </c>
      <c r="L19" s="60">
        <v>0</v>
      </c>
      <c r="M19" s="60">
        <v>0</v>
      </c>
      <c r="N19" s="60">
        <v>0</v>
      </c>
      <c r="O19" s="60">
        <v>0</v>
      </c>
      <c r="P19" s="60">
        <v>0</v>
      </c>
      <c r="Q19" s="61">
        <v>0</v>
      </c>
    </row>
    <row r="20" spans="2:17" x14ac:dyDescent="0.35">
      <c r="B20" s="24" t="s">
        <v>307</v>
      </c>
      <c r="C20" s="60">
        <v>0</v>
      </c>
      <c r="D20" s="60">
        <v>0</v>
      </c>
      <c r="E20" s="60">
        <v>0</v>
      </c>
      <c r="F20" s="60">
        <v>0</v>
      </c>
      <c r="G20" s="60">
        <v>0</v>
      </c>
      <c r="H20" s="60">
        <v>0</v>
      </c>
      <c r="I20" s="60">
        <v>0</v>
      </c>
      <c r="J20" s="60">
        <v>0</v>
      </c>
      <c r="K20" s="60">
        <v>0</v>
      </c>
      <c r="L20" s="60">
        <v>0</v>
      </c>
      <c r="M20" s="60">
        <v>0</v>
      </c>
      <c r="N20" s="60">
        <v>0</v>
      </c>
      <c r="O20" s="60">
        <v>0</v>
      </c>
      <c r="P20" s="60">
        <v>0</v>
      </c>
      <c r="Q20" s="61">
        <v>0</v>
      </c>
    </row>
    <row r="21" spans="2:17" x14ac:dyDescent="0.35">
      <c r="B21" s="24" t="s">
        <v>308</v>
      </c>
      <c r="C21" s="60">
        <v>0</v>
      </c>
      <c r="D21" s="60">
        <v>0</v>
      </c>
      <c r="E21" s="60">
        <v>0</v>
      </c>
      <c r="F21" s="60">
        <v>0</v>
      </c>
      <c r="G21" s="60">
        <v>0</v>
      </c>
      <c r="H21" s="60">
        <v>0</v>
      </c>
      <c r="I21" s="60">
        <v>0</v>
      </c>
      <c r="J21" s="60">
        <v>0</v>
      </c>
      <c r="K21" s="60">
        <v>0</v>
      </c>
      <c r="L21" s="60">
        <v>0</v>
      </c>
      <c r="M21" s="60">
        <v>0</v>
      </c>
      <c r="N21" s="60">
        <v>0</v>
      </c>
      <c r="O21" s="60">
        <v>0</v>
      </c>
      <c r="P21" s="60">
        <v>0</v>
      </c>
      <c r="Q21" s="61">
        <v>0</v>
      </c>
    </row>
    <row r="22" spans="2:17" x14ac:dyDescent="0.35">
      <c r="B22" s="24" t="s">
        <v>40</v>
      </c>
      <c r="C22" s="60">
        <v>0</v>
      </c>
      <c r="D22" s="60">
        <v>0</v>
      </c>
      <c r="E22" s="60">
        <v>0</v>
      </c>
      <c r="F22" s="60">
        <v>0</v>
      </c>
      <c r="G22" s="60">
        <v>0</v>
      </c>
      <c r="H22" s="60">
        <v>0</v>
      </c>
      <c r="I22" s="60">
        <v>0</v>
      </c>
      <c r="J22" s="60">
        <v>0</v>
      </c>
      <c r="K22" s="60">
        <v>0</v>
      </c>
      <c r="L22" s="60">
        <v>0</v>
      </c>
      <c r="M22" s="60">
        <v>0</v>
      </c>
      <c r="N22" s="60">
        <v>0</v>
      </c>
      <c r="O22" s="60">
        <v>0</v>
      </c>
      <c r="P22" s="60">
        <v>0</v>
      </c>
      <c r="Q22" s="61">
        <v>0</v>
      </c>
    </row>
    <row r="23" spans="2:17" x14ac:dyDescent="0.35">
      <c r="B23" s="24" t="s">
        <v>309</v>
      </c>
      <c r="C23" s="60">
        <v>0</v>
      </c>
      <c r="D23" s="60">
        <v>0</v>
      </c>
      <c r="E23" s="60">
        <v>0</v>
      </c>
      <c r="F23" s="60">
        <v>0</v>
      </c>
      <c r="G23" s="60">
        <v>0</v>
      </c>
      <c r="H23" s="60">
        <v>0</v>
      </c>
      <c r="I23" s="60">
        <v>0</v>
      </c>
      <c r="J23" s="60">
        <v>0</v>
      </c>
      <c r="K23" s="60">
        <v>0</v>
      </c>
      <c r="L23" s="60">
        <v>0</v>
      </c>
      <c r="M23" s="60">
        <v>0</v>
      </c>
      <c r="N23" s="60">
        <v>0</v>
      </c>
      <c r="O23" s="60">
        <v>0</v>
      </c>
      <c r="P23" s="60">
        <v>0</v>
      </c>
      <c r="Q23" s="61">
        <v>0</v>
      </c>
    </row>
    <row r="24" spans="2:17" x14ac:dyDescent="0.35">
      <c r="B24" s="24" t="s">
        <v>310</v>
      </c>
      <c r="C24" s="60">
        <v>0</v>
      </c>
      <c r="D24" s="60">
        <v>0</v>
      </c>
      <c r="E24" s="60">
        <v>0</v>
      </c>
      <c r="F24" s="60">
        <v>0</v>
      </c>
      <c r="G24" s="60">
        <v>0</v>
      </c>
      <c r="H24" s="60">
        <v>0</v>
      </c>
      <c r="I24" s="60">
        <v>0</v>
      </c>
      <c r="J24" s="60">
        <v>0</v>
      </c>
      <c r="K24" s="60">
        <v>0</v>
      </c>
      <c r="L24" s="60">
        <v>0</v>
      </c>
      <c r="M24" s="60">
        <v>0</v>
      </c>
      <c r="N24" s="60">
        <v>0</v>
      </c>
      <c r="O24" s="60">
        <v>0</v>
      </c>
      <c r="P24" s="60">
        <v>0</v>
      </c>
      <c r="Q24" s="61">
        <v>0</v>
      </c>
    </row>
    <row r="25" spans="2:17" x14ac:dyDescent="0.35">
      <c r="B25" s="24" t="s">
        <v>311</v>
      </c>
      <c r="C25" s="60">
        <v>0</v>
      </c>
      <c r="D25" s="60">
        <v>0</v>
      </c>
      <c r="E25" s="60">
        <v>0</v>
      </c>
      <c r="F25" s="60">
        <v>0</v>
      </c>
      <c r="G25" s="60">
        <v>0</v>
      </c>
      <c r="H25" s="60">
        <v>0</v>
      </c>
      <c r="I25" s="60">
        <v>0</v>
      </c>
      <c r="J25" s="60">
        <v>0</v>
      </c>
      <c r="K25" s="60">
        <v>0</v>
      </c>
      <c r="L25" s="60">
        <v>0</v>
      </c>
      <c r="M25" s="60">
        <v>0</v>
      </c>
      <c r="N25" s="60">
        <v>0</v>
      </c>
      <c r="O25" s="60">
        <v>0</v>
      </c>
      <c r="P25" s="60">
        <v>0</v>
      </c>
      <c r="Q25" s="61">
        <v>0</v>
      </c>
    </row>
    <row r="26" spans="2:17" x14ac:dyDescent="0.35">
      <c r="B26" s="24" t="s">
        <v>312</v>
      </c>
      <c r="C26" s="60">
        <v>0</v>
      </c>
      <c r="D26" s="60">
        <v>0</v>
      </c>
      <c r="E26" s="60">
        <v>0</v>
      </c>
      <c r="F26" s="60">
        <v>0</v>
      </c>
      <c r="G26" s="60">
        <v>0</v>
      </c>
      <c r="H26" s="60">
        <v>0</v>
      </c>
      <c r="I26" s="60">
        <v>0</v>
      </c>
      <c r="J26" s="60">
        <v>0</v>
      </c>
      <c r="K26" s="60">
        <v>0</v>
      </c>
      <c r="L26" s="60">
        <v>0</v>
      </c>
      <c r="M26" s="60">
        <v>0</v>
      </c>
      <c r="N26" s="60">
        <v>0</v>
      </c>
      <c r="O26" s="60">
        <v>0</v>
      </c>
      <c r="P26" s="60">
        <v>0</v>
      </c>
      <c r="Q26" s="61">
        <v>0</v>
      </c>
    </row>
    <row r="27" spans="2:17" x14ac:dyDescent="0.35">
      <c r="B27" s="24" t="s">
        <v>313</v>
      </c>
      <c r="C27" s="60">
        <v>0</v>
      </c>
      <c r="D27" s="60">
        <v>0</v>
      </c>
      <c r="E27" s="60">
        <v>0</v>
      </c>
      <c r="F27" s="60">
        <v>0</v>
      </c>
      <c r="G27" s="60">
        <v>0</v>
      </c>
      <c r="H27" s="60">
        <v>0</v>
      </c>
      <c r="I27" s="60">
        <v>0</v>
      </c>
      <c r="J27" s="60">
        <v>0</v>
      </c>
      <c r="K27" s="60">
        <v>0</v>
      </c>
      <c r="L27" s="60">
        <v>0</v>
      </c>
      <c r="M27" s="60">
        <v>0</v>
      </c>
      <c r="N27" s="60">
        <v>0</v>
      </c>
      <c r="O27" s="60">
        <v>0</v>
      </c>
      <c r="P27" s="60">
        <v>0</v>
      </c>
      <c r="Q27" s="61">
        <v>0</v>
      </c>
    </row>
    <row r="28" spans="2:17" x14ac:dyDescent="0.35">
      <c r="B28" s="24" t="s">
        <v>314</v>
      </c>
      <c r="C28" s="60">
        <v>0</v>
      </c>
      <c r="D28" s="60">
        <v>0</v>
      </c>
      <c r="E28" s="60">
        <v>0</v>
      </c>
      <c r="F28" s="60">
        <v>0</v>
      </c>
      <c r="G28" s="60">
        <v>0</v>
      </c>
      <c r="H28" s="60">
        <v>0</v>
      </c>
      <c r="I28" s="60">
        <v>0</v>
      </c>
      <c r="J28" s="60">
        <v>0</v>
      </c>
      <c r="K28" s="60">
        <v>0</v>
      </c>
      <c r="L28" s="60">
        <v>0</v>
      </c>
      <c r="M28" s="60">
        <v>0</v>
      </c>
      <c r="N28" s="60">
        <v>0</v>
      </c>
      <c r="O28" s="60">
        <v>0</v>
      </c>
      <c r="P28" s="60">
        <v>0</v>
      </c>
      <c r="Q28" s="61">
        <v>0</v>
      </c>
    </row>
    <row r="29" spans="2:17" x14ac:dyDescent="0.35">
      <c r="B29" s="24" t="s">
        <v>315</v>
      </c>
      <c r="C29" s="60">
        <v>0</v>
      </c>
      <c r="D29" s="60">
        <v>0</v>
      </c>
      <c r="E29" s="60">
        <v>0</v>
      </c>
      <c r="F29" s="60">
        <v>0</v>
      </c>
      <c r="G29" s="60">
        <v>0</v>
      </c>
      <c r="H29" s="60">
        <v>0</v>
      </c>
      <c r="I29" s="60">
        <v>0</v>
      </c>
      <c r="J29" s="60">
        <v>0</v>
      </c>
      <c r="K29" s="60">
        <v>0</v>
      </c>
      <c r="L29" s="60">
        <v>0</v>
      </c>
      <c r="M29" s="60">
        <v>0</v>
      </c>
      <c r="N29" s="60">
        <v>0</v>
      </c>
      <c r="O29" s="60">
        <v>0</v>
      </c>
      <c r="P29" s="60">
        <v>0</v>
      </c>
      <c r="Q29" s="61">
        <v>0</v>
      </c>
    </row>
    <row r="30" spans="2:17" x14ac:dyDescent="0.35">
      <c r="B30" s="24" t="s">
        <v>316</v>
      </c>
      <c r="C30" s="60">
        <v>0</v>
      </c>
      <c r="D30" s="60">
        <v>0</v>
      </c>
      <c r="E30" s="60">
        <v>0</v>
      </c>
      <c r="F30" s="60">
        <v>0</v>
      </c>
      <c r="G30" s="60">
        <v>0</v>
      </c>
      <c r="H30" s="60">
        <v>0</v>
      </c>
      <c r="I30" s="60">
        <v>0</v>
      </c>
      <c r="J30" s="60">
        <v>0</v>
      </c>
      <c r="K30" s="60">
        <v>0</v>
      </c>
      <c r="L30" s="60">
        <v>0</v>
      </c>
      <c r="M30" s="60">
        <v>0</v>
      </c>
      <c r="N30" s="60">
        <v>0</v>
      </c>
      <c r="O30" s="60">
        <v>0</v>
      </c>
      <c r="P30" s="60">
        <v>0</v>
      </c>
      <c r="Q30" s="61">
        <v>0</v>
      </c>
    </row>
    <row r="31" spans="2:17" x14ac:dyDescent="0.35">
      <c r="B31" s="162" t="s">
        <v>55</v>
      </c>
      <c r="C31" s="178">
        <f t="shared" ref="C31:Q31" si="0">SUM(C6:C30)</f>
        <v>0</v>
      </c>
      <c r="D31" s="178">
        <f t="shared" si="0"/>
        <v>0</v>
      </c>
      <c r="E31" s="178">
        <f t="shared" si="0"/>
        <v>0</v>
      </c>
      <c r="F31" s="178">
        <f t="shared" si="0"/>
        <v>0</v>
      </c>
      <c r="G31" s="178">
        <f t="shared" si="0"/>
        <v>0</v>
      </c>
      <c r="H31" s="178">
        <f t="shared" si="0"/>
        <v>0</v>
      </c>
      <c r="I31" s="178">
        <f t="shared" si="0"/>
        <v>0</v>
      </c>
      <c r="J31" s="178">
        <f t="shared" si="0"/>
        <v>0</v>
      </c>
      <c r="K31" s="178">
        <f t="shared" si="0"/>
        <v>0</v>
      </c>
      <c r="L31" s="178">
        <f t="shared" si="0"/>
        <v>0</v>
      </c>
      <c r="M31" s="178">
        <f t="shared" si="0"/>
        <v>0</v>
      </c>
      <c r="N31" s="178">
        <f t="shared" si="0"/>
        <v>0</v>
      </c>
      <c r="O31" s="178">
        <f t="shared" si="0"/>
        <v>0</v>
      </c>
      <c r="P31" s="178">
        <f t="shared" si="0"/>
        <v>0</v>
      </c>
      <c r="Q31" s="178">
        <f t="shared" si="0"/>
        <v>0</v>
      </c>
    </row>
    <row r="32" spans="2:17" x14ac:dyDescent="0.35">
      <c r="B32" s="824" t="s">
        <v>56</v>
      </c>
      <c r="C32" s="723"/>
      <c r="D32" s="723"/>
      <c r="E32" s="723"/>
      <c r="F32" s="723"/>
      <c r="G32" s="723"/>
      <c r="H32" s="723"/>
      <c r="I32" s="723"/>
      <c r="J32" s="723"/>
      <c r="K32" s="723"/>
      <c r="L32" s="723"/>
      <c r="M32" s="723"/>
      <c r="N32" s="723"/>
      <c r="O32" s="723"/>
      <c r="P32" s="723"/>
      <c r="Q32" s="724"/>
    </row>
    <row r="33" spans="2:17" x14ac:dyDescent="0.35">
      <c r="B33" s="24" t="s">
        <v>57</v>
      </c>
      <c r="C33" s="616">
        <v>0</v>
      </c>
      <c r="D33" s="616">
        <v>0</v>
      </c>
      <c r="E33" s="616">
        <v>0</v>
      </c>
      <c r="F33" s="616">
        <v>0</v>
      </c>
      <c r="G33" s="616">
        <v>0</v>
      </c>
      <c r="H33" s="616">
        <v>0</v>
      </c>
      <c r="I33" s="616">
        <v>0</v>
      </c>
      <c r="J33" s="616">
        <v>0</v>
      </c>
      <c r="K33" s="616">
        <v>0</v>
      </c>
      <c r="L33" s="616">
        <v>0</v>
      </c>
      <c r="M33" s="616">
        <v>0</v>
      </c>
      <c r="N33" s="616">
        <v>0</v>
      </c>
      <c r="O33" s="616">
        <v>0</v>
      </c>
      <c r="P33" s="616">
        <v>0</v>
      </c>
      <c r="Q33" s="616">
        <v>0</v>
      </c>
    </row>
    <row r="34" spans="2:17" x14ac:dyDescent="0.35">
      <c r="B34" s="24" t="s">
        <v>58</v>
      </c>
      <c r="C34" s="616">
        <v>0</v>
      </c>
      <c r="D34" s="616">
        <v>0</v>
      </c>
      <c r="E34" s="616">
        <v>0</v>
      </c>
      <c r="F34" s="616">
        <v>0</v>
      </c>
      <c r="G34" s="616">
        <v>0</v>
      </c>
      <c r="H34" s="616">
        <v>0</v>
      </c>
      <c r="I34" s="616">
        <v>0</v>
      </c>
      <c r="J34" s="616">
        <v>0</v>
      </c>
      <c r="K34" s="616">
        <v>0</v>
      </c>
      <c r="L34" s="616">
        <v>0</v>
      </c>
      <c r="M34" s="616">
        <v>0</v>
      </c>
      <c r="N34" s="616">
        <v>0</v>
      </c>
      <c r="O34" s="616">
        <v>0</v>
      </c>
      <c r="P34" s="616">
        <v>0</v>
      </c>
      <c r="Q34" s="616">
        <v>0</v>
      </c>
    </row>
    <row r="35" spans="2:17" x14ac:dyDescent="0.35">
      <c r="B35" s="24" t="s">
        <v>59</v>
      </c>
      <c r="C35" s="616">
        <v>0</v>
      </c>
      <c r="D35" s="616">
        <v>0</v>
      </c>
      <c r="E35" s="616">
        <v>0</v>
      </c>
      <c r="F35" s="616">
        <v>0</v>
      </c>
      <c r="G35" s="616">
        <v>0</v>
      </c>
      <c r="H35" s="616">
        <v>0</v>
      </c>
      <c r="I35" s="616">
        <v>0</v>
      </c>
      <c r="J35" s="616">
        <v>0</v>
      </c>
      <c r="K35" s="616">
        <v>0</v>
      </c>
      <c r="L35" s="616">
        <v>0</v>
      </c>
      <c r="M35" s="616">
        <v>0</v>
      </c>
      <c r="N35" s="616">
        <v>0</v>
      </c>
      <c r="O35" s="616">
        <v>0</v>
      </c>
      <c r="P35" s="616">
        <v>0</v>
      </c>
      <c r="Q35" s="616">
        <v>0</v>
      </c>
    </row>
    <row r="36" spans="2:17" x14ac:dyDescent="0.35">
      <c r="B36" s="162" t="s">
        <v>55</v>
      </c>
      <c r="C36" s="178">
        <f t="shared" ref="C36:Q36" si="1">SUM(C33:C35)</f>
        <v>0</v>
      </c>
      <c r="D36" s="178">
        <f t="shared" si="1"/>
        <v>0</v>
      </c>
      <c r="E36" s="178">
        <f t="shared" si="1"/>
        <v>0</v>
      </c>
      <c r="F36" s="178">
        <f t="shared" si="1"/>
        <v>0</v>
      </c>
      <c r="G36" s="178">
        <f t="shared" si="1"/>
        <v>0</v>
      </c>
      <c r="H36" s="178">
        <f t="shared" si="1"/>
        <v>0</v>
      </c>
      <c r="I36" s="178">
        <f t="shared" si="1"/>
        <v>0</v>
      </c>
      <c r="J36" s="178">
        <f t="shared" si="1"/>
        <v>0</v>
      </c>
      <c r="K36" s="178">
        <f t="shared" si="1"/>
        <v>0</v>
      </c>
      <c r="L36" s="178">
        <f t="shared" si="1"/>
        <v>0</v>
      </c>
      <c r="M36" s="178">
        <f t="shared" si="1"/>
        <v>0</v>
      </c>
      <c r="N36" s="178">
        <f t="shared" si="1"/>
        <v>0</v>
      </c>
      <c r="O36" s="178">
        <f t="shared" si="1"/>
        <v>0</v>
      </c>
      <c r="P36" s="178">
        <f t="shared" si="1"/>
        <v>0</v>
      </c>
      <c r="Q36" s="178">
        <f t="shared" si="1"/>
        <v>0</v>
      </c>
    </row>
    <row r="37" spans="2:17" x14ac:dyDescent="0.35">
      <c r="B37" s="830" t="s">
        <v>61</v>
      </c>
      <c r="C37" s="728"/>
      <c r="D37" s="728"/>
      <c r="E37" s="728"/>
      <c r="F37" s="728"/>
      <c r="G37" s="728"/>
      <c r="H37" s="728"/>
      <c r="I37" s="728"/>
      <c r="J37" s="728"/>
      <c r="K37" s="728"/>
      <c r="L37" s="728"/>
      <c r="M37" s="728"/>
      <c r="N37" s="728"/>
      <c r="O37" s="728"/>
      <c r="P37" s="728"/>
      <c r="Q37" s="728"/>
    </row>
  </sheetData>
  <sheetProtection algorithmName="SHA-512" hashValue="zTI9MpbkZ536RLNZK8n74bw1ZH6pzfsJLQMjDZaee3hkU480NKdCBvv2Br+1O+eKjA1vJby32vwlIn4e5o7OXA==" saltValue="/dH9Bq0XzgOEssNeLjfQ2Q==" spinCount="100000" sheet="1" objects="1" scenarios="1"/>
  <mergeCells count="4">
    <mergeCell ref="B32:Q32"/>
    <mergeCell ref="B37:Q37"/>
    <mergeCell ref="B3:Q3"/>
    <mergeCell ref="B5:Q5"/>
  </mergeCells>
  <pageMargins left="0.7" right="0.7" top="0.75" bottom="0.75" header="0.3" footer="0.3"/>
  <pageSetup scale="52" orientation="landscape"/>
  <headerFooter>
    <oddFooter>&amp;C_x000D_&amp;1#&amp;"Calibri"&amp;11&amp;K000000 Britam Public</oddFooter>
  </headerFooter>
  <drawing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60">
    <tabColor rgb="FFCC9900"/>
    <pageSetUpPr fitToPage="1"/>
  </sheetPr>
  <dimension ref="A3:Q37"/>
  <sheetViews>
    <sheetView showGridLines="0" topLeftCell="T1" zoomScale="70" zoomScaleNormal="70" workbookViewId="0">
      <selection activeCell="B4" sqref="B4"/>
    </sheetView>
  </sheetViews>
  <sheetFormatPr defaultRowHeight="14.5" x14ac:dyDescent="0.35"/>
  <cols>
    <col min="1" max="1" width="9" customWidth="1"/>
    <col min="2" max="2" width="39.7265625" bestFit="1" customWidth="1"/>
    <col min="3" max="3" width="15.08984375" bestFit="1" customWidth="1"/>
    <col min="4" max="4" width="16.54296875" bestFit="1" customWidth="1"/>
    <col min="5" max="5" width="14" bestFit="1" customWidth="1"/>
    <col min="6" max="6" width="12.90625" bestFit="1" customWidth="1"/>
    <col min="7" max="8" width="14" bestFit="1" customWidth="1"/>
    <col min="9" max="9" width="12.90625" bestFit="1" customWidth="1"/>
    <col min="10" max="10" width="10.26953125" bestFit="1" customWidth="1"/>
    <col min="11" max="11" width="10.90625" bestFit="1" customWidth="1"/>
    <col min="12" max="12" width="13.26953125" bestFit="1" customWidth="1"/>
    <col min="13" max="13" width="14.54296875" bestFit="1" customWidth="1"/>
    <col min="14" max="14" width="14" bestFit="1" customWidth="1"/>
    <col min="15" max="15" width="12.54296875" bestFit="1" customWidth="1"/>
    <col min="16" max="16" width="13.6328125" bestFit="1" customWidth="1"/>
    <col min="17" max="17" width="15.08984375" style="23" bestFit="1" customWidth="1"/>
    <col min="18" max="18" width="12.453125" bestFit="1" customWidth="1"/>
  </cols>
  <sheetData>
    <row r="3" spans="1:17" ht="22.5" customHeight="1" x14ac:dyDescent="0.35">
      <c r="A3" s="81"/>
      <c r="B3" s="815" t="s">
        <v>1628</v>
      </c>
      <c r="C3" s="723"/>
      <c r="D3" s="723"/>
      <c r="E3" s="723"/>
      <c r="F3" s="723"/>
      <c r="G3" s="723"/>
      <c r="H3" s="723"/>
      <c r="I3" s="723"/>
      <c r="J3" s="723"/>
      <c r="K3" s="723"/>
      <c r="L3" s="723"/>
      <c r="M3" s="723"/>
      <c r="N3" s="723"/>
      <c r="O3" s="723"/>
      <c r="P3" s="723"/>
      <c r="Q3" s="724"/>
    </row>
    <row r="4" spans="1:17" s="49" customFormat="1" ht="44.25" customHeight="1" x14ac:dyDescent="0.35">
      <c r="A4" s="611"/>
      <c r="B4" s="612" t="s">
        <v>1</v>
      </c>
      <c r="C4" s="15" t="s">
        <v>398</v>
      </c>
      <c r="D4" s="15" t="s">
        <v>399</v>
      </c>
      <c r="E4" s="15" t="s">
        <v>400</v>
      </c>
      <c r="F4" s="15" t="s">
        <v>401</v>
      </c>
      <c r="G4" s="15" t="s">
        <v>402</v>
      </c>
      <c r="H4" s="15" t="s">
        <v>403</v>
      </c>
      <c r="I4" s="15" t="s">
        <v>404</v>
      </c>
      <c r="J4" s="15" t="s">
        <v>405</v>
      </c>
      <c r="K4" s="15" t="s">
        <v>406</v>
      </c>
      <c r="L4" s="15" t="s">
        <v>407</v>
      </c>
      <c r="M4" s="15" t="s">
        <v>408</v>
      </c>
      <c r="N4" s="15" t="s">
        <v>3</v>
      </c>
      <c r="O4" s="15" t="s">
        <v>409</v>
      </c>
      <c r="P4" s="15" t="s">
        <v>410</v>
      </c>
      <c r="Q4" s="15" t="s">
        <v>411</v>
      </c>
    </row>
    <row r="5" spans="1:17" x14ac:dyDescent="0.35">
      <c r="A5" s="81"/>
      <c r="B5" s="826" t="s">
        <v>17</v>
      </c>
      <c r="C5" s="723"/>
      <c r="D5" s="723"/>
      <c r="E5" s="723"/>
      <c r="F5" s="723"/>
      <c r="G5" s="723"/>
      <c r="H5" s="723"/>
      <c r="I5" s="723"/>
      <c r="J5" s="723"/>
      <c r="K5" s="723"/>
      <c r="L5" s="723"/>
      <c r="M5" s="723"/>
      <c r="N5" s="723"/>
      <c r="O5" s="723"/>
      <c r="P5" s="723"/>
      <c r="Q5" s="724"/>
    </row>
    <row r="6" spans="1:17" x14ac:dyDescent="0.35">
      <c r="A6" s="81"/>
      <c r="B6" s="107" t="s">
        <v>294</v>
      </c>
      <c r="C6" s="60">
        <v>0</v>
      </c>
      <c r="D6" s="60">
        <v>0</v>
      </c>
      <c r="E6" s="60">
        <v>0</v>
      </c>
      <c r="F6" s="60">
        <v>0</v>
      </c>
      <c r="G6" s="60">
        <v>0</v>
      </c>
      <c r="H6" s="60">
        <v>0</v>
      </c>
      <c r="I6" s="60">
        <v>0</v>
      </c>
      <c r="J6" s="60">
        <v>0</v>
      </c>
      <c r="K6" s="60">
        <v>0</v>
      </c>
      <c r="L6" s="60">
        <v>0</v>
      </c>
      <c r="M6" s="60">
        <v>0</v>
      </c>
      <c r="N6" s="60">
        <v>0</v>
      </c>
      <c r="O6" s="60">
        <v>0</v>
      </c>
      <c r="P6" s="60">
        <v>0</v>
      </c>
      <c r="Q6" s="61">
        <v>0</v>
      </c>
    </row>
    <row r="7" spans="1:17" x14ac:dyDescent="0.35">
      <c r="A7" s="81"/>
      <c r="B7" s="107" t="s">
        <v>295</v>
      </c>
      <c r="C7" s="60">
        <v>0</v>
      </c>
      <c r="D7" s="60">
        <v>0</v>
      </c>
      <c r="E7" s="60">
        <v>0</v>
      </c>
      <c r="F7" s="60">
        <v>0</v>
      </c>
      <c r="G7" s="60">
        <v>0</v>
      </c>
      <c r="H7" s="60">
        <v>0</v>
      </c>
      <c r="I7" s="60">
        <v>0</v>
      </c>
      <c r="J7" s="60">
        <v>0</v>
      </c>
      <c r="K7" s="60">
        <v>0</v>
      </c>
      <c r="L7" s="60">
        <v>0</v>
      </c>
      <c r="M7" s="60">
        <v>0</v>
      </c>
      <c r="N7" s="60">
        <v>0</v>
      </c>
      <c r="O7" s="60">
        <v>0</v>
      </c>
      <c r="P7" s="60">
        <v>0</v>
      </c>
      <c r="Q7" s="61">
        <v>0</v>
      </c>
    </row>
    <row r="8" spans="1:17" x14ac:dyDescent="0.35">
      <c r="A8" s="81"/>
      <c r="B8" s="107" t="s">
        <v>296</v>
      </c>
      <c r="C8" s="60">
        <v>3597007.9709999999</v>
      </c>
      <c r="D8" s="60">
        <v>2065089.2039999999</v>
      </c>
      <c r="E8" s="60">
        <v>2065089.2039999999</v>
      </c>
      <c r="F8" s="60">
        <v>0</v>
      </c>
      <c r="G8" s="60">
        <v>1620006.476</v>
      </c>
      <c r="H8" s="60">
        <v>1620006.476</v>
      </c>
      <c r="I8" s="60">
        <v>0</v>
      </c>
      <c r="J8" s="60">
        <v>0</v>
      </c>
      <c r="K8" s="60">
        <v>0</v>
      </c>
      <c r="L8" s="60">
        <v>40397.517</v>
      </c>
      <c r="M8" s="60">
        <v>110486.126</v>
      </c>
      <c r="N8" s="60">
        <v>680685.85100000002</v>
      </c>
      <c r="O8" s="60">
        <v>11042.557000000001</v>
      </c>
      <c r="P8" s="60">
        <v>22976.698</v>
      </c>
      <c r="Q8" s="61">
        <v>4537873.6519999998</v>
      </c>
    </row>
    <row r="9" spans="1:17" x14ac:dyDescent="0.35">
      <c r="A9" s="81"/>
      <c r="B9" s="107" t="s">
        <v>297</v>
      </c>
      <c r="C9" s="60">
        <v>0</v>
      </c>
      <c r="D9" s="60">
        <v>0</v>
      </c>
      <c r="E9" s="60">
        <v>0</v>
      </c>
      <c r="F9" s="60">
        <v>0</v>
      </c>
      <c r="G9" s="60">
        <v>0</v>
      </c>
      <c r="H9" s="60">
        <v>0</v>
      </c>
      <c r="I9" s="60">
        <v>0</v>
      </c>
      <c r="J9" s="60">
        <v>0</v>
      </c>
      <c r="K9" s="60">
        <v>0</v>
      </c>
      <c r="L9" s="60">
        <v>0</v>
      </c>
      <c r="M9" s="60">
        <v>49373.317889999998</v>
      </c>
      <c r="N9" s="60">
        <v>0</v>
      </c>
      <c r="O9" s="60">
        <v>0</v>
      </c>
      <c r="P9" s="60">
        <v>0</v>
      </c>
      <c r="Q9" s="61">
        <v>134570.41287497661</v>
      </c>
    </row>
    <row r="10" spans="1:17" x14ac:dyDescent="0.35">
      <c r="A10" s="81"/>
      <c r="B10" s="107" t="s">
        <v>298</v>
      </c>
      <c r="C10" s="60">
        <v>0</v>
      </c>
      <c r="D10" s="60">
        <v>0</v>
      </c>
      <c r="E10" s="60">
        <v>0</v>
      </c>
      <c r="F10" s="60">
        <v>0</v>
      </c>
      <c r="G10" s="60">
        <v>0</v>
      </c>
      <c r="H10" s="60">
        <v>0</v>
      </c>
      <c r="I10" s="60">
        <v>0</v>
      </c>
      <c r="J10" s="60">
        <v>0</v>
      </c>
      <c r="K10" s="60">
        <v>0</v>
      </c>
      <c r="L10" s="60">
        <v>0</v>
      </c>
      <c r="M10" s="60">
        <v>0</v>
      </c>
      <c r="N10" s="60">
        <v>0</v>
      </c>
      <c r="O10" s="60">
        <v>0</v>
      </c>
      <c r="P10" s="60">
        <v>0</v>
      </c>
      <c r="Q10" s="61">
        <v>0</v>
      </c>
    </row>
    <row r="11" spans="1:17" x14ac:dyDescent="0.35">
      <c r="A11" s="81"/>
      <c r="B11" s="107" t="s">
        <v>299</v>
      </c>
      <c r="C11" s="60">
        <v>0</v>
      </c>
      <c r="D11" s="60">
        <v>0</v>
      </c>
      <c r="E11" s="60">
        <v>0</v>
      </c>
      <c r="F11" s="60">
        <v>0</v>
      </c>
      <c r="G11" s="60">
        <v>0</v>
      </c>
      <c r="H11" s="60">
        <v>0</v>
      </c>
      <c r="I11" s="60">
        <v>0</v>
      </c>
      <c r="J11" s="60">
        <v>0</v>
      </c>
      <c r="K11" s="60">
        <v>0</v>
      </c>
      <c r="L11" s="60">
        <v>0</v>
      </c>
      <c r="M11" s="60">
        <v>0</v>
      </c>
      <c r="N11" s="60">
        <v>0</v>
      </c>
      <c r="O11" s="60">
        <v>0</v>
      </c>
      <c r="P11" s="60">
        <v>0</v>
      </c>
      <c r="Q11" s="61">
        <v>0</v>
      </c>
    </row>
    <row r="12" spans="1:17" x14ac:dyDescent="0.35">
      <c r="A12" s="81"/>
      <c r="B12" s="107" t="s">
        <v>26</v>
      </c>
      <c r="C12" s="60">
        <v>0</v>
      </c>
      <c r="D12" s="60">
        <v>0</v>
      </c>
      <c r="E12" s="60">
        <v>0</v>
      </c>
      <c r="F12" s="60">
        <v>0</v>
      </c>
      <c r="G12" s="60">
        <v>0</v>
      </c>
      <c r="H12" s="60">
        <v>0</v>
      </c>
      <c r="I12" s="60">
        <v>0</v>
      </c>
      <c r="J12" s="60">
        <v>0</v>
      </c>
      <c r="K12" s="60">
        <v>0</v>
      </c>
      <c r="L12" s="60">
        <v>0</v>
      </c>
      <c r="M12" s="60">
        <v>0</v>
      </c>
      <c r="N12" s="60">
        <v>0</v>
      </c>
      <c r="O12" s="60">
        <v>0</v>
      </c>
      <c r="P12" s="60">
        <v>0</v>
      </c>
      <c r="Q12" s="61">
        <v>0</v>
      </c>
    </row>
    <row r="13" spans="1:17" x14ac:dyDescent="0.35">
      <c r="A13" s="81"/>
      <c r="B13" s="107" t="s">
        <v>300</v>
      </c>
      <c r="C13" s="60">
        <v>0</v>
      </c>
      <c r="D13" s="60">
        <v>0</v>
      </c>
      <c r="E13" s="60">
        <v>0</v>
      </c>
      <c r="F13" s="60">
        <v>0</v>
      </c>
      <c r="G13" s="60">
        <v>0</v>
      </c>
      <c r="H13" s="60">
        <v>0</v>
      </c>
      <c r="I13" s="60">
        <v>0</v>
      </c>
      <c r="J13" s="60">
        <v>0</v>
      </c>
      <c r="K13" s="60">
        <v>0</v>
      </c>
      <c r="L13" s="60">
        <v>0</v>
      </c>
      <c r="M13" s="60">
        <v>0</v>
      </c>
      <c r="N13" s="60">
        <v>0</v>
      </c>
      <c r="O13" s="60">
        <v>0</v>
      </c>
      <c r="P13" s="60">
        <v>0</v>
      </c>
      <c r="Q13" s="61">
        <v>0</v>
      </c>
    </row>
    <row r="14" spans="1:17" x14ac:dyDescent="0.35">
      <c r="A14" s="81"/>
      <c r="B14" s="107" t="s">
        <v>301</v>
      </c>
      <c r="C14" s="60">
        <v>0</v>
      </c>
      <c r="D14" s="60">
        <v>0</v>
      </c>
      <c r="E14" s="60">
        <v>0</v>
      </c>
      <c r="F14" s="60">
        <v>0</v>
      </c>
      <c r="G14" s="60">
        <v>0</v>
      </c>
      <c r="H14" s="60">
        <v>0</v>
      </c>
      <c r="I14" s="60">
        <v>0</v>
      </c>
      <c r="J14" s="60">
        <v>0</v>
      </c>
      <c r="K14" s="60">
        <v>0</v>
      </c>
      <c r="L14" s="60">
        <v>0</v>
      </c>
      <c r="M14" s="60">
        <v>0</v>
      </c>
      <c r="N14" s="60">
        <v>0</v>
      </c>
      <c r="O14" s="60">
        <v>0</v>
      </c>
      <c r="P14" s="60">
        <v>0</v>
      </c>
      <c r="Q14" s="61">
        <v>0</v>
      </c>
    </row>
    <row r="15" spans="1:17" x14ac:dyDescent="0.35">
      <c r="A15" s="81"/>
      <c r="B15" s="107" t="s">
        <v>302</v>
      </c>
      <c r="C15" s="60">
        <v>0</v>
      </c>
      <c r="D15" s="60">
        <v>23170.226559999999</v>
      </c>
      <c r="E15" s="60">
        <v>23170.226559999999</v>
      </c>
      <c r="F15" s="60">
        <v>0</v>
      </c>
      <c r="G15" s="60">
        <v>48190.19</v>
      </c>
      <c r="H15" s="60">
        <v>48190.19</v>
      </c>
      <c r="I15" s="60">
        <v>0</v>
      </c>
      <c r="J15" s="60">
        <v>0</v>
      </c>
      <c r="K15" s="60">
        <v>0</v>
      </c>
      <c r="L15" s="60">
        <v>463.40453120000012</v>
      </c>
      <c r="M15" s="60">
        <v>0</v>
      </c>
      <c r="N15" s="60">
        <v>26205.936000000002</v>
      </c>
      <c r="O15" s="60">
        <v>-259.24200000000002</v>
      </c>
      <c r="P15" s="60">
        <v>0</v>
      </c>
      <c r="Q15" s="61">
        <v>18406.9260288</v>
      </c>
    </row>
    <row r="16" spans="1:17" x14ac:dyDescent="0.35">
      <c r="A16" s="81"/>
      <c r="B16" s="107" t="s">
        <v>303</v>
      </c>
      <c r="C16" s="60">
        <v>0</v>
      </c>
      <c r="D16" s="60">
        <v>9884.6550900278089</v>
      </c>
      <c r="E16" s="60">
        <v>9884.6550900278089</v>
      </c>
      <c r="F16" s="60">
        <v>0</v>
      </c>
      <c r="G16" s="60">
        <v>41316.511850000003</v>
      </c>
      <c r="H16" s="60">
        <v>631.18752000000006</v>
      </c>
      <c r="I16" s="60">
        <v>0</v>
      </c>
      <c r="J16" s="60">
        <v>0</v>
      </c>
      <c r="K16" s="60">
        <v>0</v>
      </c>
      <c r="L16" s="60">
        <v>0</v>
      </c>
      <c r="M16" s="60">
        <v>98.846999999999994</v>
      </c>
      <c r="N16" s="60">
        <v>-67701.025999999998</v>
      </c>
      <c r="O16" s="60">
        <v>0</v>
      </c>
      <c r="P16" s="60">
        <v>1148.9222199999999</v>
      </c>
      <c r="Q16" s="61">
        <v>256561.4881368184</v>
      </c>
    </row>
    <row r="17" spans="1:17" x14ac:dyDescent="0.35">
      <c r="A17" s="81"/>
      <c r="B17" s="107" t="s">
        <v>304</v>
      </c>
      <c r="C17" s="60">
        <v>0</v>
      </c>
      <c r="D17" s="60">
        <v>0</v>
      </c>
      <c r="E17" s="60">
        <v>0</v>
      </c>
      <c r="F17" s="60">
        <v>0</v>
      </c>
      <c r="G17" s="60">
        <v>0</v>
      </c>
      <c r="H17" s="60">
        <v>0</v>
      </c>
      <c r="I17" s="60">
        <v>0</v>
      </c>
      <c r="J17" s="60">
        <v>0</v>
      </c>
      <c r="K17" s="60">
        <v>0</v>
      </c>
      <c r="L17" s="60">
        <v>0</v>
      </c>
      <c r="M17" s="60">
        <v>0</v>
      </c>
      <c r="N17" s="60">
        <v>0</v>
      </c>
      <c r="O17" s="60">
        <v>0</v>
      </c>
      <c r="P17" s="60">
        <v>0</v>
      </c>
      <c r="Q17" s="61">
        <v>0</v>
      </c>
    </row>
    <row r="18" spans="1:17" x14ac:dyDescent="0.35">
      <c r="A18" s="81"/>
      <c r="B18" s="107" t="s">
        <v>305</v>
      </c>
      <c r="C18" s="60">
        <v>0</v>
      </c>
      <c r="D18" s="60">
        <v>0</v>
      </c>
      <c r="E18" s="60">
        <v>0</v>
      </c>
      <c r="F18" s="60">
        <v>0</v>
      </c>
      <c r="G18" s="60">
        <v>0</v>
      </c>
      <c r="H18" s="60">
        <v>0</v>
      </c>
      <c r="I18" s="60">
        <v>0</v>
      </c>
      <c r="J18" s="60">
        <v>0</v>
      </c>
      <c r="K18" s="60">
        <v>0</v>
      </c>
      <c r="L18" s="60">
        <v>0</v>
      </c>
      <c r="M18" s="60">
        <v>0</v>
      </c>
      <c r="N18" s="60">
        <v>0</v>
      </c>
      <c r="O18" s="60">
        <v>0</v>
      </c>
      <c r="P18" s="60">
        <v>0</v>
      </c>
      <c r="Q18" s="61">
        <v>0</v>
      </c>
    </row>
    <row r="19" spans="1:17" x14ac:dyDescent="0.35">
      <c r="A19" s="81"/>
      <c r="B19" s="107" t="s">
        <v>306</v>
      </c>
      <c r="C19" s="60">
        <v>0</v>
      </c>
      <c r="D19" s="60">
        <v>0</v>
      </c>
      <c r="E19" s="60">
        <v>0</v>
      </c>
      <c r="F19" s="60">
        <v>0</v>
      </c>
      <c r="G19" s="60">
        <v>0</v>
      </c>
      <c r="H19" s="60">
        <v>0</v>
      </c>
      <c r="I19" s="60">
        <v>0</v>
      </c>
      <c r="J19" s="60">
        <v>0</v>
      </c>
      <c r="K19" s="60">
        <v>0</v>
      </c>
      <c r="L19" s="60">
        <v>0</v>
      </c>
      <c r="M19" s="60">
        <v>0</v>
      </c>
      <c r="N19" s="60">
        <v>0</v>
      </c>
      <c r="O19" s="60">
        <v>0</v>
      </c>
      <c r="P19" s="60">
        <v>0</v>
      </c>
      <c r="Q19" s="61">
        <v>0</v>
      </c>
    </row>
    <row r="20" spans="1:17" x14ac:dyDescent="0.35">
      <c r="A20" s="81"/>
      <c r="B20" s="107" t="s">
        <v>307</v>
      </c>
      <c r="C20" s="60">
        <v>0</v>
      </c>
      <c r="D20" s="60">
        <v>0</v>
      </c>
      <c r="E20" s="60">
        <v>0</v>
      </c>
      <c r="F20" s="60">
        <v>0</v>
      </c>
      <c r="G20" s="60">
        <v>0</v>
      </c>
      <c r="H20" s="60">
        <v>0</v>
      </c>
      <c r="I20" s="60">
        <v>0</v>
      </c>
      <c r="J20" s="60">
        <v>0</v>
      </c>
      <c r="K20" s="60">
        <v>0</v>
      </c>
      <c r="L20" s="60">
        <v>0</v>
      </c>
      <c r="M20" s="60">
        <v>0</v>
      </c>
      <c r="N20" s="60">
        <v>0</v>
      </c>
      <c r="O20" s="60">
        <v>0</v>
      </c>
      <c r="P20" s="60">
        <v>0</v>
      </c>
      <c r="Q20" s="61">
        <v>0</v>
      </c>
    </row>
    <row r="21" spans="1:17" x14ac:dyDescent="0.35">
      <c r="A21" s="81"/>
      <c r="B21" s="107" t="s">
        <v>308</v>
      </c>
      <c r="C21" s="60">
        <v>2626855.284</v>
      </c>
      <c r="D21" s="60">
        <v>665137.348</v>
      </c>
      <c r="E21" s="60">
        <v>665013.03799999994</v>
      </c>
      <c r="F21" s="60">
        <v>0</v>
      </c>
      <c r="G21" s="60">
        <v>780590.14300000004</v>
      </c>
      <c r="H21" s="60">
        <v>780590.14300000004</v>
      </c>
      <c r="I21" s="60">
        <v>0</v>
      </c>
      <c r="J21" s="60">
        <v>0</v>
      </c>
      <c r="K21" s="60">
        <v>0</v>
      </c>
      <c r="L21" s="60">
        <v>37889.017999999996</v>
      </c>
      <c r="M21" s="60">
        <v>594684.02599999995</v>
      </c>
      <c r="N21" s="60">
        <v>457305.29100000003</v>
      </c>
      <c r="O21" s="60">
        <v>26740.616999999998</v>
      </c>
      <c r="P21" s="60">
        <v>0</v>
      </c>
      <c r="Q21" s="61">
        <v>2309269.8089999999</v>
      </c>
    </row>
    <row r="22" spans="1:17" x14ac:dyDescent="0.35">
      <c r="A22" s="81"/>
      <c r="B22" s="107" t="s">
        <v>40</v>
      </c>
      <c r="C22" s="60">
        <v>0</v>
      </c>
      <c r="D22" s="60">
        <v>807</v>
      </c>
      <c r="E22" s="60">
        <v>807</v>
      </c>
      <c r="F22" s="60">
        <v>0</v>
      </c>
      <c r="G22" s="60">
        <v>10625.165000000001</v>
      </c>
      <c r="H22" s="60">
        <v>10625.165000000001</v>
      </c>
      <c r="I22" s="60">
        <v>0</v>
      </c>
      <c r="J22" s="60">
        <v>0</v>
      </c>
      <c r="K22" s="60">
        <v>0</v>
      </c>
      <c r="L22" s="60">
        <v>0</v>
      </c>
      <c r="M22" s="60">
        <v>3447.549</v>
      </c>
      <c r="N22" s="60">
        <v>968.86699999999996</v>
      </c>
      <c r="O22" s="60">
        <v>0</v>
      </c>
      <c r="P22" s="60">
        <v>0</v>
      </c>
      <c r="Q22" s="61">
        <v>-7019.942</v>
      </c>
    </row>
    <row r="23" spans="1:17" x14ac:dyDescent="0.35">
      <c r="A23" s="81"/>
      <c r="B23" s="107" t="s">
        <v>309</v>
      </c>
      <c r="C23" s="60">
        <v>0</v>
      </c>
      <c r="D23" s="60">
        <v>397257.772</v>
      </c>
      <c r="E23" s="60">
        <v>397257.772</v>
      </c>
      <c r="F23" s="60">
        <v>0</v>
      </c>
      <c r="G23" s="60">
        <v>1268109.5178100001</v>
      </c>
      <c r="H23" s="60">
        <v>1268109.5178100001</v>
      </c>
      <c r="I23" s="60">
        <v>0</v>
      </c>
      <c r="J23" s="60">
        <v>0</v>
      </c>
      <c r="K23" s="60">
        <v>0</v>
      </c>
      <c r="L23" s="60">
        <v>0</v>
      </c>
      <c r="M23" s="60">
        <v>0</v>
      </c>
      <c r="N23" s="60">
        <v>318231.58066844509</v>
      </c>
      <c r="O23" s="60">
        <v>13075.59319293557</v>
      </c>
      <c r="P23" s="60">
        <v>0</v>
      </c>
      <c r="Q23" s="61">
        <v>3983103.3276655101</v>
      </c>
    </row>
    <row r="24" spans="1:17" x14ac:dyDescent="0.35">
      <c r="A24" s="81"/>
      <c r="B24" s="107" t="s">
        <v>310</v>
      </c>
      <c r="C24" s="60">
        <v>513232.52675776358</v>
      </c>
      <c r="D24" s="60">
        <v>4094.482</v>
      </c>
      <c r="E24" s="60">
        <v>4094.482</v>
      </c>
      <c r="F24" s="60">
        <v>0</v>
      </c>
      <c r="G24" s="60">
        <v>90694.670910000001</v>
      </c>
      <c r="H24" s="60">
        <v>68128.426000000007</v>
      </c>
      <c r="I24" s="60">
        <v>0</v>
      </c>
      <c r="J24" s="60">
        <v>0</v>
      </c>
      <c r="K24" s="60">
        <v>0</v>
      </c>
      <c r="L24" s="60">
        <v>0</v>
      </c>
      <c r="M24" s="60">
        <v>0</v>
      </c>
      <c r="N24" s="60">
        <v>-9419.8889999999992</v>
      </c>
      <c r="O24" s="60">
        <v>0</v>
      </c>
      <c r="P24" s="60">
        <v>0</v>
      </c>
      <c r="Q24" s="61">
        <v>417212.44884776347</v>
      </c>
    </row>
    <row r="25" spans="1:17" x14ac:dyDescent="0.35">
      <c r="A25" s="81"/>
      <c r="B25" s="107" t="s">
        <v>311</v>
      </c>
      <c r="C25" s="60">
        <v>0</v>
      </c>
      <c r="D25" s="60">
        <v>56061.493999999999</v>
      </c>
      <c r="E25" s="60">
        <v>56061.493999999999</v>
      </c>
      <c r="F25" s="60">
        <v>0</v>
      </c>
      <c r="G25" s="60">
        <v>35657.034</v>
      </c>
      <c r="H25" s="60">
        <v>35657.034</v>
      </c>
      <c r="I25" s="60">
        <v>0</v>
      </c>
      <c r="J25" s="60">
        <v>0</v>
      </c>
      <c r="K25" s="60">
        <v>0</v>
      </c>
      <c r="L25" s="60">
        <v>0</v>
      </c>
      <c r="M25" s="60">
        <v>0</v>
      </c>
      <c r="N25" s="60">
        <v>0</v>
      </c>
      <c r="O25" s="60">
        <v>0</v>
      </c>
      <c r="P25" s="60">
        <v>0</v>
      </c>
      <c r="Q25" s="61">
        <v>370425.12</v>
      </c>
    </row>
    <row r="26" spans="1:17" x14ac:dyDescent="0.35">
      <c r="A26" s="81"/>
      <c r="B26" s="107" t="s">
        <v>312</v>
      </c>
      <c r="C26" s="60">
        <v>0</v>
      </c>
      <c r="D26" s="60">
        <v>0</v>
      </c>
      <c r="E26" s="60">
        <v>0</v>
      </c>
      <c r="F26" s="60">
        <v>0</v>
      </c>
      <c r="G26" s="60">
        <v>0</v>
      </c>
      <c r="H26" s="60">
        <v>0</v>
      </c>
      <c r="I26" s="60">
        <v>0</v>
      </c>
      <c r="J26" s="60">
        <v>0</v>
      </c>
      <c r="K26" s="60">
        <v>0</v>
      </c>
      <c r="L26" s="60">
        <v>0</v>
      </c>
      <c r="M26" s="60">
        <v>0</v>
      </c>
      <c r="N26" s="60">
        <v>0</v>
      </c>
      <c r="O26" s="60">
        <v>0</v>
      </c>
      <c r="P26" s="60">
        <v>0</v>
      </c>
      <c r="Q26" s="61">
        <v>0</v>
      </c>
    </row>
    <row r="27" spans="1:17" x14ac:dyDescent="0.35">
      <c r="A27" s="81"/>
      <c r="B27" s="107" t="s">
        <v>313</v>
      </c>
      <c r="C27" s="60">
        <v>1981720.6436521751</v>
      </c>
      <c r="D27" s="60">
        <v>307630.30943999998</v>
      </c>
      <c r="E27" s="60">
        <v>307608.11443999998</v>
      </c>
      <c r="F27" s="60">
        <v>0</v>
      </c>
      <c r="G27" s="60">
        <v>889740.45</v>
      </c>
      <c r="H27" s="60">
        <v>889740.45</v>
      </c>
      <c r="I27" s="60">
        <v>0</v>
      </c>
      <c r="J27" s="60">
        <v>0</v>
      </c>
      <c r="K27" s="60">
        <v>0</v>
      </c>
      <c r="L27" s="60">
        <v>0</v>
      </c>
      <c r="M27" s="60">
        <v>93437.15751956639</v>
      </c>
      <c r="N27" s="60">
        <v>79411.575650000028</v>
      </c>
      <c r="O27" s="60">
        <v>0</v>
      </c>
      <c r="P27" s="60">
        <v>0</v>
      </c>
      <c r="Q27" s="61">
        <v>1385562.7262226089</v>
      </c>
    </row>
    <row r="28" spans="1:17" x14ac:dyDescent="0.35">
      <c r="A28" s="81"/>
      <c r="B28" s="107" t="s">
        <v>314</v>
      </c>
      <c r="C28" s="60">
        <v>0</v>
      </c>
      <c r="D28" s="60">
        <v>0</v>
      </c>
      <c r="E28" s="60">
        <v>0</v>
      </c>
      <c r="F28" s="60">
        <v>0</v>
      </c>
      <c r="G28" s="60">
        <v>0</v>
      </c>
      <c r="H28" s="60">
        <v>0</v>
      </c>
      <c r="I28" s="60">
        <v>0</v>
      </c>
      <c r="J28" s="60">
        <v>0</v>
      </c>
      <c r="K28" s="60">
        <v>0</v>
      </c>
      <c r="L28" s="60">
        <v>0</v>
      </c>
      <c r="M28" s="60">
        <v>0</v>
      </c>
      <c r="N28" s="60">
        <v>0</v>
      </c>
      <c r="O28" s="60">
        <v>0</v>
      </c>
      <c r="P28" s="60">
        <v>0</v>
      </c>
      <c r="Q28" s="61">
        <v>0</v>
      </c>
    </row>
    <row r="29" spans="1:17" x14ac:dyDescent="0.35">
      <c r="A29" s="81"/>
      <c r="B29" s="107" t="s">
        <v>315</v>
      </c>
      <c r="C29" s="60">
        <v>0</v>
      </c>
      <c r="D29" s="60">
        <v>29198.253000000001</v>
      </c>
      <c r="E29" s="60">
        <v>29198.253000000001</v>
      </c>
      <c r="F29" s="60">
        <v>0</v>
      </c>
      <c r="G29" s="60">
        <v>62126.928</v>
      </c>
      <c r="H29" s="60">
        <v>62126.928</v>
      </c>
      <c r="I29" s="60">
        <v>0</v>
      </c>
      <c r="J29" s="60">
        <v>0</v>
      </c>
      <c r="K29" s="60">
        <v>0</v>
      </c>
      <c r="L29" s="60">
        <v>814.78200000000004</v>
      </c>
      <c r="M29" s="60">
        <v>2335.076</v>
      </c>
      <c r="N29" s="60">
        <v>8310.6200000000008</v>
      </c>
      <c r="O29" s="60">
        <v>0</v>
      </c>
      <c r="P29" s="60">
        <v>0</v>
      </c>
      <c r="Q29" s="61">
        <v>203782.65</v>
      </c>
    </row>
    <row r="30" spans="1:17" x14ac:dyDescent="0.35">
      <c r="A30" s="81"/>
      <c r="B30" s="107" t="s">
        <v>316</v>
      </c>
      <c r="C30" s="60">
        <v>0</v>
      </c>
      <c r="D30" s="60">
        <v>0</v>
      </c>
      <c r="E30" s="60">
        <v>0</v>
      </c>
      <c r="F30" s="60">
        <v>0</v>
      </c>
      <c r="G30" s="60">
        <v>0</v>
      </c>
      <c r="H30" s="60">
        <v>0</v>
      </c>
      <c r="I30" s="60">
        <v>0</v>
      </c>
      <c r="J30" s="60">
        <v>0</v>
      </c>
      <c r="K30" s="60">
        <v>0</v>
      </c>
      <c r="L30" s="60">
        <v>0</v>
      </c>
      <c r="M30" s="60">
        <v>0</v>
      </c>
      <c r="N30" s="60">
        <v>0</v>
      </c>
      <c r="O30" s="60">
        <v>0</v>
      </c>
      <c r="P30" s="60">
        <v>0</v>
      </c>
      <c r="Q30" s="61">
        <v>0</v>
      </c>
    </row>
    <row r="31" spans="1:17" x14ac:dyDescent="0.35">
      <c r="A31" s="81"/>
      <c r="B31" s="175" t="s">
        <v>55</v>
      </c>
      <c r="C31" s="178">
        <f t="shared" ref="C31:Q31" si="0">SUM(C6:C30)</f>
        <v>8718816.4254099391</v>
      </c>
      <c r="D31" s="178">
        <f t="shared" si="0"/>
        <v>3558330.7440900276</v>
      </c>
      <c r="E31" s="178">
        <f t="shared" si="0"/>
        <v>3558184.2390900273</v>
      </c>
      <c r="F31" s="178">
        <f t="shared" si="0"/>
        <v>0</v>
      </c>
      <c r="G31" s="178">
        <f t="shared" si="0"/>
        <v>4847057.0865700003</v>
      </c>
      <c r="H31" s="178">
        <f t="shared" si="0"/>
        <v>4783805.5173300002</v>
      </c>
      <c r="I31" s="178">
        <f t="shared" si="0"/>
        <v>0</v>
      </c>
      <c r="J31" s="178">
        <f t="shared" si="0"/>
        <v>0</v>
      </c>
      <c r="K31" s="178">
        <f t="shared" si="0"/>
        <v>0</v>
      </c>
      <c r="L31" s="178">
        <f t="shared" si="0"/>
        <v>79564.721531200004</v>
      </c>
      <c r="M31" s="178">
        <f t="shared" si="0"/>
        <v>853862.09940956626</v>
      </c>
      <c r="N31" s="178">
        <f t="shared" si="0"/>
        <v>1493998.8063184456</v>
      </c>
      <c r="O31" s="178">
        <f t="shared" si="0"/>
        <v>50599.525192935573</v>
      </c>
      <c r="P31" s="178">
        <f t="shared" si="0"/>
        <v>24125.620220000001</v>
      </c>
      <c r="Q31" s="178">
        <f t="shared" si="0"/>
        <v>13609748.618776476</v>
      </c>
    </row>
    <row r="32" spans="1:17" x14ac:dyDescent="0.35">
      <c r="A32" s="81"/>
      <c r="B32" s="826" t="s">
        <v>56</v>
      </c>
      <c r="C32" s="723"/>
      <c r="D32" s="723"/>
      <c r="E32" s="723"/>
      <c r="F32" s="723"/>
      <c r="G32" s="723"/>
      <c r="H32" s="723"/>
      <c r="I32" s="723"/>
      <c r="J32" s="723"/>
      <c r="K32" s="723"/>
      <c r="L32" s="723"/>
      <c r="M32" s="723"/>
      <c r="N32" s="723"/>
      <c r="O32" s="723"/>
      <c r="P32" s="723"/>
      <c r="Q32" s="724"/>
    </row>
    <row r="33" spans="1:17" x14ac:dyDescent="0.35">
      <c r="A33" s="81"/>
      <c r="B33" s="107" t="s">
        <v>57</v>
      </c>
      <c r="C33" s="614">
        <v>0</v>
      </c>
      <c r="D33" s="614">
        <v>0</v>
      </c>
      <c r="E33" s="614">
        <v>0</v>
      </c>
      <c r="F33" s="614">
        <v>0</v>
      </c>
      <c r="G33" s="614">
        <v>0</v>
      </c>
      <c r="H33" s="614">
        <v>0</v>
      </c>
      <c r="I33" s="614">
        <v>0</v>
      </c>
      <c r="J33" s="614">
        <v>0</v>
      </c>
      <c r="K33" s="614">
        <v>0</v>
      </c>
      <c r="L33" s="614">
        <v>0</v>
      </c>
      <c r="M33" s="614">
        <v>0</v>
      </c>
      <c r="N33" s="614">
        <v>0</v>
      </c>
      <c r="O33" s="614">
        <v>0</v>
      </c>
      <c r="P33" s="614">
        <v>0</v>
      </c>
      <c r="Q33" s="615">
        <v>0</v>
      </c>
    </row>
    <row r="34" spans="1:17" x14ac:dyDescent="0.35">
      <c r="A34" s="81"/>
      <c r="B34" s="107" t="s">
        <v>58</v>
      </c>
      <c r="C34" s="614">
        <v>0</v>
      </c>
      <c r="D34" s="614">
        <v>0</v>
      </c>
      <c r="E34" s="614">
        <v>0</v>
      </c>
      <c r="F34" s="614">
        <v>0</v>
      </c>
      <c r="G34" s="614">
        <v>0</v>
      </c>
      <c r="H34" s="614">
        <v>0</v>
      </c>
      <c r="I34" s="614">
        <v>0</v>
      </c>
      <c r="J34" s="614">
        <v>0</v>
      </c>
      <c r="K34" s="614">
        <v>0</v>
      </c>
      <c r="L34" s="614">
        <v>0</v>
      </c>
      <c r="M34" s="614">
        <v>0</v>
      </c>
      <c r="N34" s="614">
        <v>0</v>
      </c>
      <c r="O34" s="614">
        <v>0</v>
      </c>
      <c r="P34" s="614">
        <v>0</v>
      </c>
      <c r="Q34" s="615">
        <v>0</v>
      </c>
    </row>
    <row r="35" spans="1:17" x14ac:dyDescent="0.35">
      <c r="A35" s="81"/>
      <c r="B35" s="107" t="s">
        <v>59</v>
      </c>
      <c r="C35" s="614">
        <v>0</v>
      </c>
      <c r="D35" s="614">
        <v>0</v>
      </c>
      <c r="E35" s="614">
        <v>0</v>
      </c>
      <c r="F35" s="614">
        <v>0</v>
      </c>
      <c r="G35" s="614">
        <v>0</v>
      </c>
      <c r="H35" s="614">
        <v>0</v>
      </c>
      <c r="I35" s="614">
        <v>0</v>
      </c>
      <c r="J35" s="614">
        <v>0</v>
      </c>
      <c r="K35" s="614">
        <v>0</v>
      </c>
      <c r="L35" s="614">
        <v>0</v>
      </c>
      <c r="M35" s="614">
        <v>0</v>
      </c>
      <c r="N35" s="614">
        <v>0</v>
      </c>
      <c r="O35" s="614">
        <v>0</v>
      </c>
      <c r="P35" s="614">
        <v>0</v>
      </c>
      <c r="Q35" s="615">
        <v>0</v>
      </c>
    </row>
    <row r="36" spans="1:17" x14ac:dyDescent="0.35">
      <c r="A36" s="81"/>
      <c r="B36" s="175" t="s">
        <v>55</v>
      </c>
      <c r="C36" s="178">
        <f t="shared" ref="C36:Q36" si="1">SUM(C33:C35)</f>
        <v>0</v>
      </c>
      <c r="D36" s="178">
        <f t="shared" si="1"/>
        <v>0</v>
      </c>
      <c r="E36" s="178">
        <f t="shared" si="1"/>
        <v>0</v>
      </c>
      <c r="F36" s="178">
        <f t="shared" si="1"/>
        <v>0</v>
      </c>
      <c r="G36" s="178">
        <f t="shared" si="1"/>
        <v>0</v>
      </c>
      <c r="H36" s="178">
        <f t="shared" si="1"/>
        <v>0</v>
      </c>
      <c r="I36" s="178">
        <f t="shared" si="1"/>
        <v>0</v>
      </c>
      <c r="J36" s="178">
        <f t="shared" si="1"/>
        <v>0</v>
      </c>
      <c r="K36" s="178">
        <f t="shared" si="1"/>
        <v>0</v>
      </c>
      <c r="L36" s="178">
        <f t="shared" si="1"/>
        <v>0</v>
      </c>
      <c r="M36" s="178">
        <f t="shared" si="1"/>
        <v>0</v>
      </c>
      <c r="N36" s="178">
        <f t="shared" si="1"/>
        <v>0</v>
      </c>
      <c r="O36" s="178">
        <f t="shared" si="1"/>
        <v>0</v>
      </c>
      <c r="P36" s="178">
        <f t="shared" si="1"/>
        <v>0</v>
      </c>
      <c r="Q36" s="178">
        <f t="shared" si="1"/>
        <v>0</v>
      </c>
    </row>
    <row r="37" spans="1:17" x14ac:dyDescent="0.35">
      <c r="A37" s="81"/>
      <c r="B37" s="827" t="s">
        <v>61</v>
      </c>
      <c r="C37" s="728"/>
      <c r="D37" s="728"/>
      <c r="E37" s="728"/>
      <c r="F37" s="728"/>
      <c r="G37" s="728"/>
      <c r="H37" s="728"/>
      <c r="I37" s="728"/>
      <c r="J37" s="728"/>
      <c r="K37" s="728"/>
      <c r="L37" s="728"/>
      <c r="M37" s="728"/>
      <c r="N37" s="728"/>
      <c r="O37" s="728"/>
      <c r="P37" s="728"/>
      <c r="Q37" s="728"/>
    </row>
  </sheetData>
  <sheetProtection algorithmName="SHA-512" hashValue="3ERFyJx0Db+/DFMAbxL9mfvCxMX7tf4w69t1gyyB71nrWCTreTsF/zKqMn80yy4zbfzGdfqsBJme4U0fkrh3xw==" saltValue="I2TzxT0fUT4T128J/RXlcA==" spinCount="100000" sheet="1" objects="1" scenarios="1"/>
  <mergeCells count="4">
    <mergeCell ref="B32:Q32"/>
    <mergeCell ref="B37:Q37"/>
    <mergeCell ref="B3:Q3"/>
    <mergeCell ref="B5:Q5"/>
  </mergeCells>
  <pageMargins left="0.7" right="0.7" top="0.75" bottom="0.75" header="0.3" footer="0.3"/>
  <pageSetup scale="51" orientation="landscape"/>
  <headerFooter>
    <oddFooter>&amp;C_x000D_&amp;1#&amp;"Calibri"&amp;11&amp;K000000 Britam Public</oddFooter>
  </headerFooter>
  <drawing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22">
    <tabColor rgb="FFCC9900"/>
    <pageSetUpPr fitToPage="1"/>
  </sheetPr>
  <dimension ref="A3:Q37"/>
  <sheetViews>
    <sheetView showGridLines="0" topLeftCell="C13" zoomScale="80" zoomScaleNormal="80" workbookViewId="0">
      <selection activeCell="B4" sqref="B4"/>
    </sheetView>
  </sheetViews>
  <sheetFormatPr defaultColWidth="9.1796875" defaultRowHeight="18.75" customHeight="1" x14ac:dyDescent="0.35"/>
  <cols>
    <col min="1" max="1" width="10.1796875" customWidth="1"/>
    <col min="2" max="2" width="41.453125" customWidth="1"/>
    <col min="3" max="3" width="18.6328125" bestFit="1" customWidth="1"/>
    <col min="4" max="4" width="17.54296875" bestFit="1" customWidth="1"/>
    <col min="5" max="5" width="18.6328125" bestFit="1" customWidth="1"/>
    <col min="6" max="6" width="15.54296875" customWidth="1"/>
    <col min="7" max="7" width="17.81640625" bestFit="1" customWidth="1"/>
    <col min="8" max="8" width="17.453125" bestFit="1" customWidth="1"/>
    <col min="9" max="9" width="16.6328125" bestFit="1" customWidth="1"/>
    <col min="10" max="10" width="14.1796875" customWidth="1"/>
    <col min="11" max="11" width="16.08984375" bestFit="1" customWidth="1"/>
    <col min="12" max="12" width="16.453125" bestFit="1" customWidth="1"/>
    <col min="13" max="13" width="17.453125" bestFit="1" customWidth="1"/>
    <col min="14" max="14" width="19.453125" bestFit="1" customWidth="1"/>
    <col min="15" max="15" width="14" bestFit="1" customWidth="1"/>
    <col min="16" max="16" width="15.453125" bestFit="1" customWidth="1"/>
    <col min="17" max="17" width="20.08984375" style="23" bestFit="1" customWidth="1"/>
    <col min="18" max="18" width="20.1796875" customWidth="1"/>
    <col min="19" max="19" width="24" customWidth="1"/>
    <col min="20" max="20" width="13.453125" bestFit="1" customWidth="1"/>
    <col min="21" max="21" width="11.453125" customWidth="1"/>
    <col min="22" max="22" width="14.453125" bestFit="1" customWidth="1"/>
  </cols>
  <sheetData>
    <row r="3" spans="1:17" ht="18.75" customHeight="1" x14ac:dyDescent="0.35">
      <c r="A3" s="81"/>
      <c r="B3" s="815" t="s">
        <v>1627</v>
      </c>
      <c r="C3" s="723"/>
      <c r="D3" s="723"/>
      <c r="E3" s="723"/>
      <c r="F3" s="723"/>
      <c r="G3" s="723"/>
      <c r="H3" s="723"/>
      <c r="I3" s="723"/>
      <c r="J3" s="723"/>
      <c r="K3" s="723"/>
      <c r="L3" s="723"/>
      <c r="M3" s="723"/>
      <c r="N3" s="723"/>
      <c r="O3" s="723"/>
      <c r="P3" s="723"/>
      <c r="Q3" s="724"/>
    </row>
    <row r="4" spans="1:17" s="49" customFormat="1" ht="39" customHeight="1" x14ac:dyDescent="0.35">
      <c r="A4" s="611"/>
      <c r="B4" s="612" t="s">
        <v>1</v>
      </c>
      <c r="C4" s="57" t="s">
        <v>398</v>
      </c>
      <c r="D4" s="57" t="s">
        <v>399</v>
      </c>
      <c r="E4" s="57" t="s">
        <v>400</v>
      </c>
      <c r="F4" s="57" t="s">
        <v>401</v>
      </c>
      <c r="G4" s="57" t="s">
        <v>402</v>
      </c>
      <c r="H4" s="57" t="s">
        <v>403</v>
      </c>
      <c r="I4" s="57" t="s">
        <v>404</v>
      </c>
      <c r="J4" s="57" t="s">
        <v>405</v>
      </c>
      <c r="K4" s="57" t="s">
        <v>406</v>
      </c>
      <c r="L4" s="57" t="s">
        <v>407</v>
      </c>
      <c r="M4" s="57" t="s">
        <v>408</v>
      </c>
      <c r="N4" s="57" t="s">
        <v>3</v>
      </c>
      <c r="O4" s="57" t="s">
        <v>409</v>
      </c>
      <c r="P4" s="57" t="s">
        <v>410</v>
      </c>
      <c r="Q4" s="57" t="s">
        <v>411</v>
      </c>
    </row>
    <row r="5" spans="1:17" ht="18.75" customHeight="1" x14ac:dyDescent="0.35">
      <c r="A5" s="81"/>
      <c r="B5" s="826" t="s">
        <v>17</v>
      </c>
      <c r="C5" s="723"/>
      <c r="D5" s="723"/>
      <c r="E5" s="723"/>
      <c r="F5" s="723"/>
      <c r="G5" s="723"/>
      <c r="H5" s="723"/>
      <c r="I5" s="723"/>
      <c r="J5" s="723"/>
      <c r="K5" s="723"/>
      <c r="L5" s="723"/>
      <c r="M5" s="723"/>
      <c r="N5" s="723"/>
      <c r="O5" s="723"/>
      <c r="P5" s="723"/>
      <c r="Q5" s="724"/>
    </row>
    <row r="6" spans="1:17" ht="18.75" customHeight="1" x14ac:dyDescent="0.35">
      <c r="A6" s="81"/>
      <c r="B6" s="107" t="str">
        <f>'APPENDIX 16'!B6</f>
        <v>ABSA LIFE ASSURANCE</v>
      </c>
      <c r="C6" s="596">
        <f>'APPENDIX 9'!C6+'APPENDIX 10'!C6+'APPENDIX 11'!C6+PENSIONS!C6+'APPENDIX 14'!C6+'APPENDIX 15'!C6+'APPENDIX 16'!C6</f>
        <v>7190641.5270000007</v>
      </c>
      <c r="D6" s="596">
        <f>'APPENDIX 9'!D6+'APPENDIX 10'!D6+'APPENDIX 11'!D6+PENSIONS!D6+'APPENDIX 14'!D6+'APPENDIX 15'!D6+'APPENDIX 16'!D6</f>
        <v>7232540.5528699998</v>
      </c>
      <c r="E6" s="596">
        <f>'APPENDIX 9'!E6+'APPENDIX 10'!E6+'APPENDIX 11'!E6+PENSIONS!E6+'APPENDIX 14'!E6+'APPENDIX 15'!E6+'APPENDIX 16'!E6</f>
        <v>5762192.2408086946</v>
      </c>
      <c r="F6" s="596">
        <f>'APPENDIX 9'!F6+'APPENDIX 10'!F6+'APPENDIX 11'!F6+PENSIONS!F6+'APPENDIX 14'!F6+'APPENDIX 15'!F6+'APPENDIX 16'!F6</f>
        <v>0</v>
      </c>
      <c r="G6" s="596">
        <f>'APPENDIX 9'!G6+'APPENDIX 10'!G6+'APPENDIX 11'!G6+PENSIONS!G6+'APPENDIX 14'!G6+'APPENDIX 15'!G6+'APPENDIX 16'!G6</f>
        <v>2408611.3739999998</v>
      </c>
      <c r="H6" s="596">
        <f>'APPENDIX 9'!H6+'APPENDIX 10'!H6+'APPENDIX 11'!H6+PENSIONS!H6+'APPENDIX 14'!H6+'APPENDIX 15'!H6+'APPENDIX 16'!H6</f>
        <v>2408611.3739999998</v>
      </c>
      <c r="I6" s="596">
        <f>'APPENDIX 9'!I6+'APPENDIX 10'!I6+'APPENDIX 11'!I6+PENSIONS!I6+'APPENDIX 14'!I6+'APPENDIX 15'!I6+'APPENDIX 16'!I6</f>
        <v>0</v>
      </c>
      <c r="J6" s="596">
        <f>'APPENDIX 9'!J6+'APPENDIX 10'!J6+'APPENDIX 11'!J6+PENSIONS!J6+'APPENDIX 14'!J6+'APPENDIX 15'!J6+'APPENDIX 16'!J6</f>
        <v>0</v>
      </c>
      <c r="K6" s="596">
        <f>'APPENDIX 9'!K6+'APPENDIX 10'!K6+'APPENDIX 11'!K6+PENSIONS!K6+'APPENDIX 14'!K6+'APPENDIX 15'!K6+'APPENDIX 16'!K6</f>
        <v>0</v>
      </c>
      <c r="L6" s="596">
        <f>'APPENDIX 9'!L6+'APPENDIX 10'!L6+'APPENDIX 11'!L6+PENSIONS!L6+'APPENDIX 14'!L6+'APPENDIX 15'!L6+'APPENDIX 16'!L6</f>
        <v>1128562.570490472</v>
      </c>
      <c r="M6" s="596">
        <f>'APPENDIX 9'!M6+'APPENDIX 10'!M6+'APPENDIX 11'!M6+PENSIONS!M6+'APPENDIX 14'!M6+'APPENDIX 15'!M6+'APPENDIX 16'!M6</f>
        <v>1041278.8443100001</v>
      </c>
      <c r="N6" s="596">
        <f>'APPENDIX 9'!N6+'APPENDIX 10'!N6+'APPENDIX 11'!N6+PENSIONS!N6+'APPENDIX 14'!N6+'APPENDIX 15'!N6+'APPENDIX 16'!N6</f>
        <v>1182543.8760000002</v>
      </c>
      <c r="O6" s="596">
        <f>'APPENDIX 9'!O6+'APPENDIX 10'!O6+'APPENDIX 11'!O6+PENSIONS!O6+'APPENDIX 14'!O6+'APPENDIX 15'!O6+'APPENDIX 16'!O6</f>
        <v>233826.46028280139</v>
      </c>
      <c r="P6" s="596">
        <f>'APPENDIX 9'!P6+'APPENDIX 10'!P6+'APPENDIX 11'!P6+PENSIONS!P6+'APPENDIX 14'!P6+'APPENDIX 15'!P6+'APPENDIX 16'!P6</f>
        <v>0</v>
      </c>
      <c r="Q6" s="609">
        <f>'APPENDIX 9'!Q6+'APPENDIX 10'!Q6+'APPENDIX 11'!Q6+PENSIONS!Q6+'APPENDIX 14'!Q6+'APPENDIX 15'!Q6+'APPENDIX 16'!Q6</f>
        <v>9323098.3947254214</v>
      </c>
    </row>
    <row r="7" spans="1:17" ht="18.75" customHeight="1" x14ac:dyDescent="0.35">
      <c r="A7" s="81"/>
      <c r="B7" s="107" t="str">
        <f>'APPENDIX 16'!B7</f>
        <v xml:space="preserve">APA LIFE ASSURANCE COMPANY </v>
      </c>
      <c r="C7" s="596">
        <f>'APPENDIX 9'!C7+'APPENDIX 10'!C7+'APPENDIX 11'!C7+PENSIONS!C7+'APPENDIX 14'!C7+'APPENDIX 15'!C7+'APPENDIX 16'!C7</f>
        <v>9838363.9419999998</v>
      </c>
      <c r="D7" s="596">
        <f>'APPENDIX 9'!D7+'APPENDIX 10'!D7+'APPENDIX 11'!D7+PENSIONS!D7+'APPENDIX 14'!D7+'APPENDIX 15'!D7+'APPENDIX 16'!D7</f>
        <v>5034714.6538300002</v>
      </c>
      <c r="E7" s="596">
        <f>'APPENDIX 9'!E7+'APPENDIX 10'!E7+'APPENDIX 11'!E7+PENSIONS!E7+'APPENDIX 14'!E7+'APPENDIX 15'!E7+'APPENDIX 16'!E7</f>
        <v>3656580.9621508801</v>
      </c>
      <c r="F7" s="596">
        <f>'APPENDIX 9'!F7+'APPENDIX 10'!F7+'APPENDIX 11'!F7+PENSIONS!F7+'APPENDIX 14'!F7+'APPENDIX 15'!F7+'APPENDIX 16'!F7</f>
        <v>0</v>
      </c>
      <c r="G7" s="596">
        <f>'APPENDIX 9'!G7+'APPENDIX 10'!G7+'APPENDIX 11'!G7+PENSIONS!G7+'APPENDIX 14'!G7+'APPENDIX 15'!G7+'APPENDIX 16'!G7</f>
        <v>2251414.3150783209</v>
      </c>
      <c r="H7" s="596">
        <f>'APPENDIX 9'!H7+'APPENDIX 10'!H7+'APPENDIX 11'!H7+PENSIONS!H7+'APPENDIX 14'!H7+'APPENDIX 15'!H7+'APPENDIX 16'!H7</f>
        <v>2251414.3150783209</v>
      </c>
      <c r="I7" s="596">
        <f>'APPENDIX 9'!I7+'APPENDIX 10'!I7+'APPENDIX 11'!I7+PENSIONS!I7+'APPENDIX 14'!I7+'APPENDIX 15'!I7+'APPENDIX 16'!I7</f>
        <v>0</v>
      </c>
      <c r="J7" s="596">
        <f>'APPENDIX 9'!J7+'APPENDIX 10'!J7+'APPENDIX 11'!J7+PENSIONS!J7+'APPENDIX 14'!J7+'APPENDIX 15'!J7+'APPENDIX 16'!J7</f>
        <v>0</v>
      </c>
      <c r="K7" s="596">
        <f>'APPENDIX 9'!K7+'APPENDIX 10'!K7+'APPENDIX 11'!K7+PENSIONS!K7+'APPENDIX 14'!K7+'APPENDIX 15'!K7+'APPENDIX 16'!K7</f>
        <v>0</v>
      </c>
      <c r="L7" s="596">
        <f>'APPENDIX 9'!L7+'APPENDIX 10'!L7+'APPENDIX 11'!L7+PENSIONS!L7+'APPENDIX 14'!L7+'APPENDIX 15'!L7+'APPENDIX 16'!L7</f>
        <v>349463.11870566837</v>
      </c>
      <c r="M7" s="596">
        <f>'APPENDIX 9'!M7+'APPENDIX 10'!M7+'APPENDIX 11'!M7+PENSIONS!M7+'APPENDIX 14'!M7+'APPENDIX 15'!M7+'APPENDIX 16'!M7</f>
        <v>406603.60345571843</v>
      </c>
      <c r="N7" s="596">
        <f>'APPENDIX 9'!N7+'APPENDIX 10'!N7+'APPENDIX 11'!N7+PENSIONS!N7+'APPENDIX 14'!N7+'APPENDIX 15'!N7+'APPENDIX 16'!N7</f>
        <v>1269185.7951990538</v>
      </c>
      <c r="O7" s="596">
        <f>'APPENDIX 9'!O7+'APPENDIX 10'!O7+'APPENDIX 11'!O7+PENSIONS!O7+'APPENDIX 14'!O7+'APPENDIX 15'!O7+'APPENDIX 16'!O7</f>
        <v>34506.585200176341</v>
      </c>
      <c r="P7" s="596">
        <f>'APPENDIX 9'!P7+'APPENDIX 10'!P7+'APPENDIX 11'!P7+PENSIONS!P7+'APPENDIX 14'!P7+'APPENDIX 15'!P7+'APPENDIX 16'!P7</f>
        <v>0</v>
      </c>
      <c r="Q7" s="609">
        <f>'APPENDIX 9'!Q7+'APPENDIX 10'!Q7+'APPENDIX 11'!Q7+PENSIONS!Q7+'APPENDIX 14'!Q7+'APPENDIX 15'!Q7+'APPENDIX 16'!Q7</f>
        <v>11722143.076910058</v>
      </c>
    </row>
    <row r="8" spans="1:17" ht="19.5" customHeight="1" x14ac:dyDescent="0.35">
      <c r="A8" s="81"/>
      <c r="B8" s="107" t="str">
        <f>'APPENDIX 16'!B8</f>
        <v>BRITAM LIFE ASSURANCE</v>
      </c>
      <c r="C8" s="596">
        <f>'APPENDIX 9'!C8+'APPENDIX 10'!C8+'APPENDIX 11'!C8+PENSIONS!C8+'APPENDIX 14'!C8+'APPENDIX 15'!C8+'APPENDIX 16'!C8</f>
        <v>110711972.832</v>
      </c>
      <c r="D8" s="596">
        <f>'APPENDIX 9'!D8+'APPENDIX 10'!D8+'APPENDIX 11'!D8+PENSIONS!D8+'APPENDIX 14'!D8+'APPENDIX 15'!D8+'APPENDIX 16'!D8</f>
        <v>36537215.703999996</v>
      </c>
      <c r="E8" s="596">
        <f>'APPENDIX 9'!E8+'APPENDIX 10'!E8+'APPENDIX 11'!E8+PENSIONS!E8+'APPENDIX 14'!E8+'APPENDIX 15'!E8+'APPENDIX 16'!E8</f>
        <v>31274825.476</v>
      </c>
      <c r="F8" s="596">
        <f>'APPENDIX 9'!F8+'APPENDIX 10'!F8+'APPENDIX 11'!F8+PENSIONS!F8+'APPENDIX 14'!F8+'APPENDIX 15'!F8+'APPENDIX 16'!F8</f>
        <v>26750.264999999999</v>
      </c>
      <c r="G8" s="596">
        <f>'APPENDIX 9'!G8+'APPENDIX 10'!G8+'APPENDIX 11'!G8+PENSIONS!G8+'APPENDIX 14'!G8+'APPENDIX 15'!G8+'APPENDIX 16'!G8</f>
        <v>18784301.678999998</v>
      </c>
      <c r="H8" s="596">
        <f>'APPENDIX 9'!H8+'APPENDIX 10'!H8+'APPENDIX 11'!H8+PENSIONS!H8+'APPENDIX 14'!H8+'APPENDIX 15'!H8+'APPENDIX 16'!H8</f>
        <v>18784301.678999998</v>
      </c>
      <c r="I8" s="596">
        <f>'APPENDIX 9'!I8+'APPENDIX 10'!I8+'APPENDIX 11'!I8+PENSIONS!I8+'APPENDIX 14'!I8+'APPENDIX 15'!I8+'APPENDIX 16'!I8</f>
        <v>0</v>
      </c>
      <c r="J8" s="596">
        <f>'APPENDIX 9'!J8+'APPENDIX 10'!J8+'APPENDIX 11'!J8+PENSIONS!J8+'APPENDIX 14'!J8+'APPENDIX 15'!J8+'APPENDIX 16'!J8</f>
        <v>0</v>
      </c>
      <c r="K8" s="596">
        <f>'APPENDIX 9'!K8+'APPENDIX 10'!K8+'APPENDIX 11'!K8+PENSIONS!K8+'APPENDIX 14'!K8+'APPENDIX 15'!K8+'APPENDIX 16'!K8</f>
        <v>0</v>
      </c>
      <c r="L8" s="596">
        <f>'APPENDIX 9'!L8+'APPENDIX 10'!L8+'APPENDIX 11'!L8+PENSIONS!L8+'APPENDIX 14'!L8+'APPENDIX 15'!L8+'APPENDIX 16'!L8</f>
        <v>1373519.0090000001</v>
      </c>
      <c r="M8" s="596">
        <f>'APPENDIX 9'!M8+'APPENDIX 10'!M8+'APPENDIX 11'!M8+PENSIONS!M8+'APPENDIX 14'!M8+'APPENDIX 15'!M8+'APPENDIX 16'!M8</f>
        <v>3428476.5060000001</v>
      </c>
      <c r="N8" s="596">
        <f>'APPENDIX 9'!N8+'APPENDIX 10'!N8+'APPENDIX 11'!N8+PENSIONS!N8+'APPENDIX 14'!N8+'APPENDIX 15'!N8+'APPENDIX 16'!N8</f>
        <v>9281910.7129999995</v>
      </c>
      <c r="O8" s="596">
        <f>'APPENDIX 9'!O8+'APPENDIX 10'!O8+'APPENDIX 11'!O8+PENSIONS!O8+'APPENDIX 14'!O8+'APPENDIX 15'!O8+'APPENDIX 16'!O8</f>
        <v>236400.98699999999</v>
      </c>
      <c r="P8" s="596">
        <f>'APPENDIX 9'!P8+'APPENDIX 10'!P8+'APPENDIX 11'!P8+PENSIONS!P8+'APPENDIX 14'!P8+'APPENDIX 15'!P8+'APPENDIX 16'!P8</f>
        <v>3015246.9</v>
      </c>
      <c r="Q8" s="609">
        <f>'APPENDIX 9'!Q8+'APPENDIX 10'!Q8+'APPENDIX 11'!Q8+PENSIONS!Q8+'APPENDIX 14'!Q8+'APPENDIX 15'!Q8+'APPENDIX 16'!Q8</f>
        <v>124457514.20500001</v>
      </c>
    </row>
    <row r="9" spans="1:17" ht="18.75" customHeight="1" x14ac:dyDescent="0.35">
      <c r="A9" s="81"/>
      <c r="B9" s="107" t="str">
        <f>'APPENDIX 16'!B9</f>
        <v>CANNON LIFE ASSURANCE (K) LIMITED</v>
      </c>
      <c r="C9" s="596">
        <f>'APPENDIX 9'!C9+'APPENDIX 10'!C9+'APPENDIX 11'!C9+PENSIONS!C9+'APPENDIX 14'!C9+'APPENDIX 15'!C9+'APPENDIX 16'!C9</f>
        <v>838539.66500000004</v>
      </c>
      <c r="D9" s="596">
        <f>'APPENDIX 9'!D9+'APPENDIX 10'!D9+'APPENDIX 11'!D9+PENSIONS!D9+'APPENDIX 14'!D9+'APPENDIX 15'!D9+'APPENDIX 16'!D9</f>
        <v>344837.80491999997</v>
      </c>
      <c r="E9" s="596">
        <f>'APPENDIX 9'!E9+'APPENDIX 10'!E9+'APPENDIX 11'!E9+PENSIONS!E9+'APPENDIX 14'!E9+'APPENDIX 15'!E9+'APPENDIX 16'!E9</f>
        <v>188037.25009999998</v>
      </c>
      <c r="F9" s="596">
        <f>'APPENDIX 9'!F9+'APPENDIX 10'!F9+'APPENDIX 11'!F9+PENSIONS!F9+'APPENDIX 14'!F9+'APPENDIX 15'!F9+'APPENDIX 16'!F9</f>
        <v>0</v>
      </c>
      <c r="G9" s="596">
        <f>'APPENDIX 9'!G9+'APPENDIX 10'!G9+'APPENDIX 11'!G9+PENSIONS!G9+'APPENDIX 14'!G9+'APPENDIX 15'!G9+'APPENDIX 16'!G9</f>
        <v>211283.63869000002</v>
      </c>
      <c r="H9" s="596">
        <f>'APPENDIX 9'!H9+'APPENDIX 10'!H9+'APPENDIX 11'!H9+PENSIONS!H9+'APPENDIX 14'!H9+'APPENDIX 15'!H9+'APPENDIX 16'!H9</f>
        <v>211283.63869000002</v>
      </c>
      <c r="I9" s="596">
        <f>'APPENDIX 9'!I9+'APPENDIX 10'!I9+'APPENDIX 11'!I9+PENSIONS!I9+'APPENDIX 14'!I9+'APPENDIX 15'!I9+'APPENDIX 16'!I9</f>
        <v>0</v>
      </c>
      <c r="J9" s="596">
        <f>'APPENDIX 9'!J9+'APPENDIX 10'!J9+'APPENDIX 11'!J9+PENSIONS!J9+'APPENDIX 14'!J9+'APPENDIX 15'!J9+'APPENDIX 16'!J9</f>
        <v>0</v>
      </c>
      <c r="K9" s="596">
        <f>'APPENDIX 9'!K9+'APPENDIX 10'!K9+'APPENDIX 11'!K9+PENSIONS!K9+'APPENDIX 14'!K9+'APPENDIX 15'!K9+'APPENDIX 16'!K9</f>
        <v>0</v>
      </c>
      <c r="L9" s="596">
        <f>'APPENDIX 9'!L9+'APPENDIX 10'!L9+'APPENDIX 11'!L9+PENSIONS!L9+'APPENDIX 14'!L9+'APPENDIX 15'!L9+'APPENDIX 16'!L9</f>
        <v>-13870.213269999997</v>
      </c>
      <c r="M9" s="596">
        <f>'APPENDIX 9'!M9+'APPENDIX 10'!M9+'APPENDIX 11'!M9+PENSIONS!M9+'APPENDIX 14'!M9+'APPENDIX 15'!M9+'APPENDIX 16'!M9</f>
        <v>206008.55</v>
      </c>
      <c r="N9" s="596">
        <f>'APPENDIX 9'!N9+'APPENDIX 10'!N9+'APPENDIX 11'!N9+PENSIONS!N9+'APPENDIX 14'!N9+'APPENDIX 15'!N9+'APPENDIX 16'!N9</f>
        <v>221469.17199999999</v>
      </c>
      <c r="O9" s="596">
        <f>'APPENDIX 9'!O9+'APPENDIX 10'!O9+'APPENDIX 11'!O9+PENSIONS!O9+'APPENDIX 14'!O9+'APPENDIX 15'!O9+'APPENDIX 16'!O9</f>
        <v>0</v>
      </c>
      <c r="P9" s="596">
        <f>'APPENDIX 9'!P9+'APPENDIX 10'!P9+'APPENDIX 11'!P9+PENSIONS!P9+'APPENDIX 14'!P9+'APPENDIX 15'!P9+'APPENDIX 16'!P9</f>
        <v>157716.87722000002</v>
      </c>
      <c r="Q9" s="609">
        <f>'APPENDIX 9'!Q9+'APPENDIX 10'!Q9+'APPENDIX 11'!Q9+PENSIONS!Q9+'APPENDIX 14'!Q9+'APPENDIX 15'!Q9+'APPENDIX 16'!Q9</f>
        <v>870850.96522497665</v>
      </c>
    </row>
    <row r="10" spans="1:17" ht="18.75" customHeight="1" x14ac:dyDescent="0.35">
      <c r="A10" s="81"/>
      <c r="B10" s="107" t="str">
        <f>'APPENDIX 16'!B10</f>
        <v>CAPEX LIFE ASSURANCE COMPANY</v>
      </c>
      <c r="C10" s="596">
        <f>'APPENDIX 9'!C10+'APPENDIX 10'!C10+'APPENDIX 11'!C10+PENSIONS!C10+'APPENDIX 14'!C10+'APPENDIX 15'!C10+'APPENDIX 16'!C10</f>
        <v>910739.76700000011</v>
      </c>
      <c r="D10" s="596">
        <f>'APPENDIX 9'!D10+'APPENDIX 10'!D10+'APPENDIX 11'!D10+PENSIONS!D10+'APPENDIX 14'!D10+'APPENDIX 15'!D10+'APPENDIX 16'!D10</f>
        <v>1387284.3278035638</v>
      </c>
      <c r="E10" s="596">
        <f>'APPENDIX 9'!E10+'APPENDIX 10'!E10+'APPENDIX 11'!E10+PENSIONS!E10+'APPENDIX 14'!E10+'APPENDIX 15'!E10+'APPENDIX 16'!E10</f>
        <v>1187448.5790470017</v>
      </c>
      <c r="F10" s="596">
        <f>'APPENDIX 9'!F10+'APPENDIX 10'!F10+'APPENDIX 11'!F10+PENSIONS!F10+'APPENDIX 14'!F10+'APPENDIX 15'!F10+'APPENDIX 16'!F10</f>
        <v>0</v>
      </c>
      <c r="G10" s="596">
        <f>'APPENDIX 9'!G10+'APPENDIX 10'!G10+'APPENDIX 11'!G10+PENSIONS!G10+'APPENDIX 14'!G10+'APPENDIX 15'!G10+'APPENDIX 16'!G10</f>
        <v>684987.8280000001</v>
      </c>
      <c r="H10" s="596">
        <f>'APPENDIX 9'!H10+'APPENDIX 10'!H10+'APPENDIX 11'!H10+PENSIONS!H10+'APPENDIX 14'!H10+'APPENDIX 15'!H10+'APPENDIX 16'!H10</f>
        <v>504752.45199999999</v>
      </c>
      <c r="I10" s="596">
        <f>'APPENDIX 9'!I10+'APPENDIX 10'!I10+'APPENDIX 11'!I10+PENSIONS!I10+'APPENDIX 14'!I10+'APPENDIX 15'!I10+'APPENDIX 16'!I10</f>
        <v>180235.37600000002</v>
      </c>
      <c r="J10" s="596">
        <f>'APPENDIX 9'!J10+'APPENDIX 10'!J10+'APPENDIX 11'!J10+PENSIONS!J10+'APPENDIX 14'!J10+'APPENDIX 15'!J10+'APPENDIX 16'!J10</f>
        <v>0</v>
      </c>
      <c r="K10" s="596">
        <f>'APPENDIX 9'!K10+'APPENDIX 10'!K10+'APPENDIX 11'!K10+PENSIONS!K10+'APPENDIX 14'!K10+'APPENDIX 15'!K10+'APPENDIX 16'!K10</f>
        <v>0</v>
      </c>
      <c r="L10" s="596">
        <f>'APPENDIX 9'!L10+'APPENDIX 10'!L10+'APPENDIX 11'!L10+PENSIONS!L10+'APPENDIX 14'!L10+'APPENDIX 15'!L10+'APPENDIX 16'!L10</f>
        <v>98368.777875642423</v>
      </c>
      <c r="M10" s="596">
        <f>'APPENDIX 9'!M10+'APPENDIX 10'!M10+'APPENDIX 11'!M10+PENSIONS!M10+'APPENDIX 14'!M10+'APPENDIX 15'!M10+'APPENDIX 16'!M10</f>
        <v>375424.31624453142</v>
      </c>
      <c r="N10" s="596">
        <f>'APPENDIX 9'!N10+'APPENDIX 10'!N10+'APPENDIX 11'!N10+PENSIONS!N10+'APPENDIX 14'!N10+'APPENDIX 15'!N10+'APPENDIX 16'!N10</f>
        <v>55211.918000000005</v>
      </c>
      <c r="O10" s="596">
        <f>'APPENDIX 9'!O10+'APPENDIX 10'!O10+'APPENDIX 11'!O10+PENSIONS!O10+'APPENDIX 14'!O10+'APPENDIX 15'!O10+'APPENDIX 16'!O10</f>
        <v>0</v>
      </c>
      <c r="P10" s="596">
        <f>'APPENDIX 9'!P10+'APPENDIX 10'!P10+'APPENDIX 11'!P10+PENSIONS!P10+'APPENDIX 14'!P10+'APPENDIX 15'!P10+'APPENDIX 16'!P10</f>
        <v>30205.897000000001</v>
      </c>
      <c r="Q10" s="609">
        <f>'APPENDIX 9'!Q10+'APPENDIX 10'!Q10+'APPENDIX 11'!Q10+PENSIONS!Q10+'APPENDIX 14'!Q10+'APPENDIX 15'!Q10+'APPENDIX 16'!Q10</f>
        <v>964413.44492682838</v>
      </c>
    </row>
    <row r="11" spans="1:17" ht="18.75" customHeight="1" x14ac:dyDescent="0.35">
      <c r="A11" s="81"/>
      <c r="B11" s="107" t="str">
        <f>'APPENDIX 16'!B11</f>
        <v>CIC LIFE ASSURANCE COMPANY</v>
      </c>
      <c r="C11" s="596">
        <f>'APPENDIX 9'!C11+'APPENDIX 10'!C11+'APPENDIX 11'!C11+PENSIONS!C11+'APPENDIX 14'!C11+'APPENDIX 15'!C11+'APPENDIX 16'!C11</f>
        <v>17650638.001000002</v>
      </c>
      <c r="D11" s="596">
        <f>'APPENDIX 9'!D11+'APPENDIX 10'!D11+'APPENDIX 11'!D11+PENSIONS!D11+'APPENDIX 14'!D11+'APPENDIX 15'!D11+'APPENDIX 16'!D11</f>
        <v>9815789.4339100011</v>
      </c>
      <c r="E11" s="596">
        <f>'APPENDIX 9'!E11+'APPENDIX 10'!E11+'APPENDIX 11'!E11+PENSIONS!E11+'APPENDIX 14'!E11+'APPENDIX 15'!E11+'APPENDIX 16'!E11</f>
        <v>8174715.8431400005</v>
      </c>
      <c r="F11" s="596">
        <f>'APPENDIX 9'!F11+'APPENDIX 10'!F11+'APPENDIX 11'!F11+PENSIONS!F11+'APPENDIX 14'!F11+'APPENDIX 15'!F11+'APPENDIX 16'!F11</f>
        <v>0</v>
      </c>
      <c r="G11" s="596">
        <f>'APPENDIX 9'!G11+'APPENDIX 10'!G11+'APPENDIX 11'!G11+PENSIONS!G11+'APPENDIX 14'!G11+'APPENDIX 15'!G11+'APPENDIX 16'!G11</f>
        <v>4923858.3199400008</v>
      </c>
      <c r="H11" s="596">
        <f>'APPENDIX 9'!H11+'APPENDIX 10'!H11+'APPENDIX 11'!H11+PENSIONS!H11+'APPENDIX 14'!H11+'APPENDIX 15'!H11+'APPENDIX 16'!H11</f>
        <v>4923858.3199400008</v>
      </c>
      <c r="I11" s="596">
        <f>'APPENDIX 9'!I11+'APPENDIX 10'!I11+'APPENDIX 11'!I11+PENSIONS!I11+'APPENDIX 14'!I11+'APPENDIX 15'!I11+'APPENDIX 16'!I11</f>
        <v>0</v>
      </c>
      <c r="J11" s="596">
        <f>'APPENDIX 9'!J11+'APPENDIX 10'!J11+'APPENDIX 11'!J11+PENSIONS!J11+'APPENDIX 14'!J11+'APPENDIX 15'!J11+'APPENDIX 16'!J11</f>
        <v>0</v>
      </c>
      <c r="K11" s="596">
        <f>'APPENDIX 9'!K11+'APPENDIX 10'!K11+'APPENDIX 11'!K11+PENSIONS!K11+'APPENDIX 14'!K11+'APPENDIX 15'!K11+'APPENDIX 16'!K11</f>
        <v>0</v>
      </c>
      <c r="L11" s="596">
        <f>'APPENDIX 9'!L11+'APPENDIX 10'!L11+'APPENDIX 11'!L11+PENSIONS!L11+'APPENDIX 14'!L11+'APPENDIX 15'!L11+'APPENDIX 16'!L11</f>
        <v>219037.20461000007</v>
      </c>
      <c r="M11" s="596">
        <f>'APPENDIX 9'!M11+'APPENDIX 10'!M11+'APPENDIX 11'!M11+PENSIONS!M11+'APPENDIX 14'!M11+'APPENDIX 15'!M11+'APPENDIX 16'!M11</f>
        <v>1766759.8677300003</v>
      </c>
      <c r="N11" s="596">
        <f>'APPENDIX 9'!N11+'APPENDIX 10'!N11+'APPENDIX 11'!N11+PENSIONS!N11+'APPENDIX 14'!N11+'APPENDIX 15'!N11+'APPENDIX 16'!N11</f>
        <v>1308493.2548199999</v>
      </c>
      <c r="O11" s="596">
        <f>'APPENDIX 9'!O11+'APPENDIX 10'!O11+'APPENDIX 11'!O11+PENSIONS!O11+'APPENDIX 14'!O11+'APPENDIX 15'!O11+'APPENDIX 16'!O11</f>
        <v>0</v>
      </c>
      <c r="P11" s="596">
        <f>'APPENDIX 9'!P11+'APPENDIX 10'!P11+'APPENDIX 11'!P11+PENSIONS!P11+'APPENDIX 14'!P11+'APPENDIX 15'!P11+'APPENDIX 16'!P11</f>
        <v>0</v>
      </c>
      <c r="Q11" s="609">
        <f>'APPENDIX 9'!Q11+'APPENDIX 10'!Q11+'APPENDIX 11'!Q11+PENSIONS!Q11+'APPENDIX 14'!Q11+'APPENDIX 15'!Q11+'APPENDIX 16'!Q11</f>
        <v>20224191.70668</v>
      </c>
    </row>
    <row r="12" spans="1:17" ht="18.75" customHeight="1" x14ac:dyDescent="0.35">
      <c r="A12" s="81"/>
      <c r="B12" s="107" t="str">
        <f>'APPENDIX 16'!B12</f>
        <v>CORPORATE INSURANCE COMPANY</v>
      </c>
      <c r="C12" s="596">
        <f>'APPENDIX 9'!C12+'APPENDIX 10'!C12+'APPENDIX 11'!C12+PENSIONS!C12+'APPENDIX 14'!C12+'APPENDIX 15'!C12+'APPENDIX 16'!C12</f>
        <v>215190.41899999999</v>
      </c>
      <c r="D12" s="596">
        <f>'APPENDIX 9'!D12+'APPENDIX 10'!D12+'APPENDIX 11'!D12+PENSIONS!D12+'APPENDIX 14'!D12+'APPENDIX 15'!D12+'APPENDIX 16'!D12</f>
        <v>94865.425000000003</v>
      </c>
      <c r="E12" s="596">
        <f>'APPENDIX 9'!E12+'APPENDIX 10'!E12+'APPENDIX 11'!E12+PENSIONS!E12+'APPENDIX 14'!E12+'APPENDIX 15'!E12+'APPENDIX 16'!E12</f>
        <v>94865.425000000003</v>
      </c>
      <c r="F12" s="596">
        <f>'APPENDIX 9'!F12+'APPENDIX 10'!F12+'APPENDIX 11'!F12+PENSIONS!F12+'APPENDIX 14'!F12+'APPENDIX 15'!F12+'APPENDIX 16'!F12</f>
        <v>0</v>
      </c>
      <c r="G12" s="596">
        <f>'APPENDIX 9'!G12+'APPENDIX 10'!G12+'APPENDIX 11'!G12+PENSIONS!G12+'APPENDIX 14'!G12+'APPENDIX 15'!G12+'APPENDIX 16'!G12</f>
        <v>237284.81212709841</v>
      </c>
      <c r="H12" s="596">
        <f>'APPENDIX 9'!H12+'APPENDIX 10'!H12+'APPENDIX 11'!H12+PENSIONS!H12+'APPENDIX 14'!H12+'APPENDIX 15'!H12+'APPENDIX 16'!H12</f>
        <v>237284.81212709841</v>
      </c>
      <c r="I12" s="596">
        <f>'APPENDIX 9'!I12+'APPENDIX 10'!I12+'APPENDIX 11'!I12+PENSIONS!I12+'APPENDIX 14'!I12+'APPENDIX 15'!I12+'APPENDIX 16'!I12</f>
        <v>0</v>
      </c>
      <c r="J12" s="596">
        <f>'APPENDIX 9'!J12+'APPENDIX 10'!J12+'APPENDIX 11'!J12+PENSIONS!J12+'APPENDIX 14'!J12+'APPENDIX 15'!J12+'APPENDIX 16'!J12</f>
        <v>0</v>
      </c>
      <c r="K12" s="596">
        <f>'APPENDIX 9'!K12+'APPENDIX 10'!K12+'APPENDIX 11'!K12+PENSIONS!K12+'APPENDIX 14'!K12+'APPENDIX 15'!K12+'APPENDIX 16'!K12</f>
        <v>0</v>
      </c>
      <c r="L12" s="596">
        <f>'APPENDIX 9'!L12+'APPENDIX 10'!L12+'APPENDIX 11'!L12+PENSIONS!L12+'APPENDIX 14'!L12+'APPENDIX 15'!L12+'APPENDIX 16'!L12</f>
        <v>0</v>
      </c>
      <c r="M12" s="596">
        <f>'APPENDIX 9'!M12+'APPENDIX 10'!M12+'APPENDIX 11'!M12+PENSIONS!M12+'APPENDIX 14'!M12+'APPENDIX 15'!M12+'APPENDIX 16'!M12</f>
        <v>13107.94479</v>
      </c>
      <c r="N12" s="596">
        <f>'APPENDIX 9'!N12+'APPENDIX 10'!N12+'APPENDIX 11'!N12+PENSIONS!N12+'APPENDIX 14'!N12+'APPENDIX 15'!N12+'APPENDIX 16'!N12</f>
        <v>14169.532999999999</v>
      </c>
      <c r="O12" s="596">
        <f>'APPENDIX 9'!O12+'APPENDIX 10'!O12+'APPENDIX 11'!O12+PENSIONS!O12+'APPENDIX 14'!O12+'APPENDIX 15'!O12+'APPENDIX 16'!O12</f>
        <v>0</v>
      </c>
      <c r="P12" s="596">
        <f>'APPENDIX 9'!P12+'APPENDIX 10'!P12+'APPENDIX 11'!P12+PENSIONS!P12+'APPENDIX 14'!P12+'APPENDIX 15'!P12+'APPENDIX 16'!P12</f>
        <v>0</v>
      </c>
      <c r="Q12" s="609">
        <f>'APPENDIX 9'!Q12+'APPENDIX 10'!Q12+'APPENDIX 11'!Q12+PENSIONS!Q12+'APPENDIX 14'!Q12+'APPENDIX 15'!Q12+'APPENDIX 16'!Q12</f>
        <v>73832.620082901572</v>
      </c>
    </row>
    <row r="13" spans="1:17" ht="18.75" customHeight="1" x14ac:dyDescent="0.35">
      <c r="A13" s="81"/>
      <c r="B13" s="107" t="str">
        <f>'APPENDIX 16'!B13</f>
        <v xml:space="preserve">EQUITY LIFE ASSURANCE </v>
      </c>
      <c r="C13" s="596">
        <f>'APPENDIX 9'!C13+'APPENDIX 10'!C13+'APPENDIX 11'!C13+PENSIONS!C13+'APPENDIX 14'!C13+'APPENDIX 15'!C13+'APPENDIX 16'!C13</f>
        <v>2436109.8219999997</v>
      </c>
      <c r="D13" s="596">
        <f>'APPENDIX 9'!D13+'APPENDIX 10'!D13+'APPENDIX 11'!D13+PENSIONS!D13+'APPENDIX 14'!D13+'APPENDIX 15'!D13+'APPENDIX 16'!D13</f>
        <v>14867014.541000001</v>
      </c>
      <c r="E13" s="596">
        <f>'APPENDIX 9'!E13+'APPENDIX 10'!E13+'APPENDIX 11'!E13+PENSIONS!E13+'APPENDIX 14'!E13+'APPENDIX 15'!E13+'APPENDIX 16'!E13</f>
        <v>14248152.804000001</v>
      </c>
      <c r="F13" s="596">
        <f>'APPENDIX 9'!F13+'APPENDIX 10'!F13+'APPENDIX 11'!F13+PENSIONS!F13+'APPENDIX 14'!F13+'APPENDIX 15'!F13+'APPENDIX 16'!F13</f>
        <v>15341.931228240501</v>
      </c>
      <c r="G13" s="596">
        <f>'APPENDIX 9'!G13+'APPENDIX 10'!G13+'APPENDIX 11'!G13+PENSIONS!G13+'APPENDIX 14'!G13+'APPENDIX 15'!G13+'APPENDIX 16'!G13</f>
        <v>203123.021725956</v>
      </c>
      <c r="H13" s="596">
        <f>'APPENDIX 9'!H13+'APPENDIX 10'!H13+'APPENDIX 11'!H13+PENSIONS!H13+'APPENDIX 14'!H13+'APPENDIX 15'!H13+'APPENDIX 16'!H13</f>
        <v>203123.021725956</v>
      </c>
      <c r="I13" s="596">
        <f>'APPENDIX 9'!I13+'APPENDIX 10'!I13+'APPENDIX 11'!I13+PENSIONS!I13+'APPENDIX 14'!I13+'APPENDIX 15'!I13+'APPENDIX 16'!I13</f>
        <v>0</v>
      </c>
      <c r="J13" s="596">
        <f>'APPENDIX 9'!J13+'APPENDIX 10'!J13+'APPENDIX 11'!J13+PENSIONS!J13+'APPENDIX 14'!J13+'APPENDIX 15'!J13+'APPENDIX 16'!J13</f>
        <v>0</v>
      </c>
      <c r="K13" s="596">
        <f>'APPENDIX 9'!K13+'APPENDIX 10'!K13+'APPENDIX 11'!K13+PENSIONS!K13+'APPENDIX 14'!K13+'APPENDIX 15'!K13+'APPENDIX 16'!K13</f>
        <v>0</v>
      </c>
      <c r="L13" s="596">
        <f>'APPENDIX 9'!L13+'APPENDIX 10'!L13+'APPENDIX 11'!L13+PENSIONS!L13+'APPENDIX 14'!L13+'APPENDIX 15'!L13+'APPENDIX 16'!L13</f>
        <v>-298293.57</v>
      </c>
      <c r="M13" s="596">
        <f>'APPENDIX 9'!M13+'APPENDIX 10'!M13+'APPENDIX 11'!M13+PENSIONS!M13+'APPENDIX 14'!M13+'APPENDIX 15'!M13+'APPENDIX 16'!M13</f>
        <v>452240.63026000012</v>
      </c>
      <c r="N13" s="596">
        <f>'APPENDIX 9'!N13+'APPENDIX 10'!N13+'APPENDIX 11'!N13+PENSIONS!N13+'APPENDIX 14'!N13+'APPENDIX 15'!N13+'APPENDIX 16'!N13</f>
        <v>490992.96799999999</v>
      </c>
      <c r="O13" s="596">
        <f>'APPENDIX 9'!O13+'APPENDIX 10'!O13+'APPENDIX 11'!O13+PENSIONS!O13+'APPENDIX 14'!O13+'APPENDIX 15'!O13+'APPENDIX 16'!O13</f>
        <v>0</v>
      </c>
      <c r="P13" s="596">
        <f>'APPENDIX 9'!P13+'APPENDIX 10'!P13+'APPENDIX 11'!P13+PENSIONS!P13+'APPENDIX 14'!P13+'APPENDIX 15'!P13+'APPENDIX 16'!P13</f>
        <v>0</v>
      </c>
      <c r="Q13" s="609">
        <f>'APPENDIX 9'!Q13+'APPENDIX 10'!Q13+'APPENDIX 11'!Q13+PENSIONS!Q13+'APPENDIX 14'!Q13+'APPENDIX 15'!Q13+'APPENDIX 16'!Q13</f>
        <v>16833527.443242282</v>
      </c>
    </row>
    <row r="14" spans="1:17" ht="18.75" customHeight="1" x14ac:dyDescent="0.35">
      <c r="A14" s="81"/>
      <c r="B14" s="107" t="str">
        <f>'APPENDIX 16'!B14</f>
        <v xml:space="preserve">GA LIFE ASSURANCE COMPANY </v>
      </c>
      <c r="C14" s="596">
        <f>'APPENDIX 9'!C14+'APPENDIX 10'!C14+'APPENDIX 11'!C14+PENSIONS!C14+'APPENDIX 14'!C14+'APPENDIX 15'!C14+'APPENDIX 16'!C14</f>
        <v>28538156.712394703</v>
      </c>
      <c r="D14" s="596">
        <f>'APPENDIX 9'!D14+'APPENDIX 10'!D14+'APPENDIX 11'!D14+PENSIONS!D14+'APPENDIX 14'!D14+'APPENDIX 15'!D14+'APPENDIX 16'!D14</f>
        <v>6853368.4467000002</v>
      </c>
      <c r="E14" s="596">
        <f>'APPENDIX 9'!E14+'APPENDIX 10'!E14+'APPENDIX 11'!E14+PENSIONS!E14+'APPENDIX 14'!E14+'APPENDIX 15'!E14+'APPENDIX 16'!E14</f>
        <v>6763190.0807000007</v>
      </c>
      <c r="F14" s="596">
        <f>'APPENDIX 9'!F14+'APPENDIX 10'!F14+'APPENDIX 11'!F14+PENSIONS!F14+'APPENDIX 14'!F14+'APPENDIX 15'!F14+'APPENDIX 16'!F14</f>
        <v>0</v>
      </c>
      <c r="G14" s="596">
        <f>'APPENDIX 9'!G14+'APPENDIX 10'!G14+'APPENDIX 11'!G14+PENSIONS!G14+'APPENDIX 14'!G14+'APPENDIX 15'!G14+'APPENDIX 16'!G14</f>
        <v>3031662.324</v>
      </c>
      <c r="H14" s="596">
        <f>'APPENDIX 9'!H14+'APPENDIX 10'!H14+'APPENDIX 11'!H14+PENSIONS!H14+'APPENDIX 14'!H14+'APPENDIX 15'!H14+'APPENDIX 16'!H14</f>
        <v>3031662.324</v>
      </c>
      <c r="I14" s="596">
        <f>'APPENDIX 9'!I14+'APPENDIX 10'!I14+'APPENDIX 11'!I14+PENSIONS!I14+'APPENDIX 14'!I14+'APPENDIX 15'!I14+'APPENDIX 16'!I14</f>
        <v>0</v>
      </c>
      <c r="J14" s="596">
        <f>'APPENDIX 9'!J14+'APPENDIX 10'!J14+'APPENDIX 11'!J14+PENSIONS!J14+'APPENDIX 14'!J14+'APPENDIX 15'!J14+'APPENDIX 16'!J14</f>
        <v>0</v>
      </c>
      <c r="K14" s="596">
        <f>'APPENDIX 9'!K14+'APPENDIX 10'!K14+'APPENDIX 11'!K14+PENSIONS!K14+'APPENDIX 14'!K14+'APPENDIX 15'!K14+'APPENDIX 16'!K14</f>
        <v>0</v>
      </c>
      <c r="L14" s="596">
        <f>'APPENDIX 9'!L14+'APPENDIX 10'!L14+'APPENDIX 11'!L14+PENSIONS!L14+'APPENDIX 14'!L14+'APPENDIX 15'!L14+'APPENDIX 16'!L14</f>
        <v>34234.856689999993</v>
      </c>
      <c r="M14" s="596">
        <f>'APPENDIX 9'!M14+'APPENDIX 10'!M14+'APPENDIX 11'!M14+PENSIONS!M14+'APPENDIX 14'!M14+'APPENDIX 15'!M14+'APPENDIX 16'!M14</f>
        <v>118243.516</v>
      </c>
      <c r="N14" s="596">
        <f>'APPENDIX 9'!N14+'APPENDIX 10'!N14+'APPENDIX 11'!N14+PENSIONS!N14+'APPENDIX 14'!N14+'APPENDIX 15'!N14+'APPENDIX 16'!N14</f>
        <v>3890584.7414500001</v>
      </c>
      <c r="O14" s="596">
        <f>'APPENDIX 9'!O14+'APPENDIX 10'!O14+'APPENDIX 11'!O14+PENSIONS!O14+'APPENDIX 14'!O14+'APPENDIX 15'!O14+'APPENDIX 16'!O14</f>
        <v>0</v>
      </c>
      <c r="P14" s="596">
        <f>'APPENDIX 9'!P14+'APPENDIX 10'!P14+'APPENDIX 11'!P14+PENSIONS!P14+'APPENDIX 14'!P14+'APPENDIX 15'!P14+'APPENDIX 16'!P14</f>
        <v>168998.098</v>
      </c>
      <c r="Q14" s="609">
        <f>'APPENDIX 9'!Q14+'APPENDIX 10'!Q14+'APPENDIX 11'!Q14+PENSIONS!Q14+'APPENDIX 14'!Q14+'APPENDIX 15'!Q14+'APPENDIX 16'!Q14</f>
        <v>35838792.739854701</v>
      </c>
    </row>
    <row r="15" spans="1:17" ht="18.75" customHeight="1" x14ac:dyDescent="0.35">
      <c r="A15" s="81"/>
      <c r="B15" s="107" t="str">
        <f>'APPENDIX 16'!B15</f>
        <v>GEMINIA LIFE INSURANCE COMPANY</v>
      </c>
      <c r="C15" s="596">
        <f>'APPENDIX 9'!C15+'APPENDIX 10'!C15+'APPENDIX 11'!C15+PENSIONS!C15+'APPENDIX 14'!C15+'APPENDIX 15'!C15+'APPENDIX 16'!C15</f>
        <v>2157832.1889999998</v>
      </c>
      <c r="D15" s="596">
        <f>'APPENDIX 9'!D15+'APPENDIX 10'!D15+'APPENDIX 11'!D15+PENSIONS!D15+'APPENDIX 14'!D15+'APPENDIX 15'!D15+'APPENDIX 16'!D15</f>
        <v>1035887.7186900001</v>
      </c>
      <c r="E15" s="596">
        <f>'APPENDIX 9'!E15+'APPENDIX 10'!E15+'APPENDIX 11'!E15+PENSIONS!E15+'APPENDIX 14'!E15+'APPENDIX 15'!E15+'APPENDIX 16'!E15</f>
        <v>780167.45569000009</v>
      </c>
      <c r="F15" s="596">
        <f>'APPENDIX 9'!F15+'APPENDIX 10'!F15+'APPENDIX 11'!F15+PENSIONS!F15+'APPENDIX 14'!F15+'APPENDIX 15'!F15+'APPENDIX 16'!F15</f>
        <v>0</v>
      </c>
      <c r="G15" s="596">
        <f>'APPENDIX 9'!G15+'APPENDIX 10'!G15+'APPENDIX 11'!G15+PENSIONS!G15+'APPENDIX 14'!G15+'APPENDIX 15'!G15+'APPENDIX 16'!G15</f>
        <v>534368.59299999988</v>
      </c>
      <c r="H15" s="596">
        <f>'APPENDIX 9'!H15+'APPENDIX 10'!H15+'APPENDIX 11'!H15+PENSIONS!H15+'APPENDIX 14'!H15+'APPENDIX 15'!H15+'APPENDIX 16'!H15</f>
        <v>463740.57899999997</v>
      </c>
      <c r="I15" s="596">
        <f>'APPENDIX 9'!I15+'APPENDIX 10'!I15+'APPENDIX 11'!I15+PENSIONS!I15+'APPENDIX 14'!I15+'APPENDIX 15'!I15+'APPENDIX 16'!I15</f>
        <v>6907.1239999999998</v>
      </c>
      <c r="J15" s="596">
        <f>'APPENDIX 9'!J15+'APPENDIX 10'!J15+'APPENDIX 11'!J15+PENSIONS!J15+'APPENDIX 14'!J15+'APPENDIX 15'!J15+'APPENDIX 16'!J15</f>
        <v>63720.890000000014</v>
      </c>
      <c r="K15" s="596">
        <f>'APPENDIX 9'!K15+'APPENDIX 10'!K15+'APPENDIX 11'!K15+PENSIONS!K15+'APPENDIX 14'!K15+'APPENDIX 15'!K15+'APPENDIX 16'!K15</f>
        <v>0</v>
      </c>
      <c r="L15" s="596">
        <f>'APPENDIX 9'!L15+'APPENDIX 10'!L15+'APPENDIX 11'!L15+PENSIONS!L15+'APPENDIX 14'!L15+'APPENDIX 15'!L15+'APPENDIX 16'!L15</f>
        <v>82804.217000000004</v>
      </c>
      <c r="M15" s="596">
        <f>'APPENDIX 9'!M15+'APPENDIX 10'!M15+'APPENDIX 11'!M15+PENSIONS!M15+'APPENDIX 14'!M15+'APPENDIX 15'!M15+'APPENDIX 16'!M15</f>
        <v>273953.87380803452</v>
      </c>
      <c r="N15" s="596">
        <f>'APPENDIX 9'!N15+'APPENDIX 10'!N15+'APPENDIX 11'!N15+PENSIONS!N15+'APPENDIX 14'!N15+'APPENDIX 15'!N15+'APPENDIX 16'!N15</f>
        <v>233904.21599999996</v>
      </c>
      <c r="O15" s="596">
        <f>'APPENDIX 9'!O15+'APPENDIX 10'!O15+'APPENDIX 11'!O15+PENSIONS!O15+'APPENDIX 14'!O15+'APPENDIX 15'!O15+'APPENDIX 16'!O15</f>
        <v>43888.315000000002</v>
      </c>
      <c r="P15" s="596">
        <f>'APPENDIX 9'!P15+'APPENDIX 10'!P15+'APPENDIX 11'!P15+PENSIONS!P15+'APPENDIX 14'!P15+'APPENDIX 15'!P15+'APPENDIX 16'!P15</f>
        <v>0</v>
      </c>
      <c r="Q15" s="609">
        <f>'APPENDIX 9'!Q15+'APPENDIX 10'!Q15+'APPENDIX 11'!Q15+PENSIONS!Q15+'APPENDIX 14'!Q15+'APPENDIX 15'!Q15+'APPENDIX 16'!Q15</f>
        <v>2254313.9778819662</v>
      </c>
    </row>
    <row r="16" spans="1:17" ht="18.75" customHeight="1" x14ac:dyDescent="0.35">
      <c r="A16" s="81"/>
      <c r="B16" s="107" t="str">
        <f>'APPENDIX 16'!B16</f>
        <v xml:space="preserve">ICEA LION LIFE ASSURANCE </v>
      </c>
      <c r="C16" s="596">
        <f>'APPENDIX 9'!C16+'APPENDIX 10'!C16+'APPENDIX 11'!C16+PENSIONS!C16+'APPENDIX 14'!C16+'APPENDIX 15'!C16+'APPENDIX 16'!C16</f>
        <v>126530181.22686262</v>
      </c>
      <c r="D16" s="596">
        <f>'APPENDIX 9'!D16+'APPENDIX 10'!D16+'APPENDIX 11'!D16+PENSIONS!D16+'APPENDIX 14'!D16+'APPENDIX 15'!D16+'APPENDIX 16'!D16</f>
        <v>27477975.458370015</v>
      </c>
      <c r="E16" s="596">
        <f>'APPENDIX 9'!E16+'APPENDIX 10'!E16+'APPENDIX 11'!E16+PENSIONS!E16+'APPENDIX 14'!E16+'APPENDIX 15'!E16+'APPENDIX 16'!E16</f>
        <v>27095508.349886697</v>
      </c>
      <c r="F16" s="596">
        <f>'APPENDIX 9'!F16+'APPENDIX 10'!F16+'APPENDIX 11'!F16+PENSIONS!F16+'APPENDIX 14'!F16+'APPENDIX 15'!F16+'APPENDIX 16'!F16</f>
        <v>133919.90728679553</v>
      </c>
      <c r="G16" s="596">
        <f>'APPENDIX 9'!G16+'APPENDIX 10'!G16+'APPENDIX 11'!G16+PENSIONS!G16+'APPENDIX 14'!G16+'APPENDIX 15'!G16+'APPENDIX 16'!G16</f>
        <v>15049417.174799999</v>
      </c>
      <c r="H16" s="596">
        <f>'APPENDIX 9'!H16+'APPENDIX 10'!H16+'APPENDIX 11'!H16+PENSIONS!H16+'APPENDIX 14'!H16+'APPENDIX 15'!H16+'APPENDIX 16'!H16</f>
        <v>363126.82727000001</v>
      </c>
      <c r="I16" s="596">
        <f>'APPENDIX 9'!I16+'APPENDIX 10'!I16+'APPENDIX 11'!I16+PENSIONS!I16+'APPENDIX 14'!I16+'APPENDIX 15'!I16+'APPENDIX 16'!I16</f>
        <v>12529980.286199998</v>
      </c>
      <c r="J16" s="596">
        <f>'APPENDIX 9'!J16+'APPENDIX 10'!J16+'APPENDIX 11'!J16+PENSIONS!J16+'APPENDIX 14'!J16+'APPENDIX 15'!J16+'APPENDIX 16'!J16</f>
        <v>0</v>
      </c>
      <c r="K16" s="596">
        <f>'APPENDIX 9'!K16+'APPENDIX 10'!K16+'APPENDIX 11'!K16+PENSIONS!K16+'APPENDIX 14'!K16+'APPENDIX 15'!K16+'APPENDIX 16'!K16</f>
        <v>2115624.7370000002</v>
      </c>
      <c r="L16" s="596">
        <f>'APPENDIX 9'!L16+'APPENDIX 10'!L16+'APPENDIX 11'!L16+PENSIONS!L16+'APPENDIX 14'!L16+'APPENDIX 15'!L16+'APPENDIX 16'!L16</f>
        <v>1588949.89057</v>
      </c>
      <c r="M16" s="596">
        <f>'APPENDIX 9'!M16+'APPENDIX 10'!M16+'APPENDIX 11'!M16+PENSIONS!M16+'APPENDIX 14'!M16+'APPENDIX 15'!M16+'APPENDIX 16'!M16</f>
        <v>2061823.064307868</v>
      </c>
      <c r="N16" s="596">
        <f>'APPENDIX 9'!N16+'APPENDIX 10'!N16+'APPENDIX 11'!N16+PENSIONS!N16+'APPENDIX 14'!N16+'APPENDIX 15'!N16+'APPENDIX 16'!N16</f>
        <v>11883886.116850002</v>
      </c>
      <c r="O16" s="596">
        <f>'APPENDIX 9'!O16+'APPENDIX 10'!O16+'APPENDIX 11'!O16+PENSIONS!O16+'APPENDIX 14'!O16+'APPENDIX 15'!O16+'APPENDIX 16'!O16</f>
        <v>0</v>
      </c>
      <c r="P16" s="596">
        <f>'APPENDIX 9'!P16+'APPENDIX 10'!P16+'APPENDIX 11'!P16+PENSIONS!P16+'APPENDIX 14'!P16+'APPENDIX 15'!P16+'APPENDIX 16'!P16</f>
        <v>1200000</v>
      </c>
      <c r="Q16" s="609">
        <f>'APPENDIX 9'!Q16+'APPENDIX 10'!Q16+'APPENDIX 11'!Q16+PENSIONS!Q16+'APPENDIX 14'!Q16+'APPENDIX 15'!Q16+'APPENDIX 16'!Q16</f>
        <v>146100247.61132503</v>
      </c>
    </row>
    <row r="17" spans="1:17" ht="18.75" customHeight="1" x14ac:dyDescent="0.35">
      <c r="A17" s="81"/>
      <c r="B17" s="107" t="str">
        <f>'APPENDIX 16'!B17</f>
        <v xml:space="preserve">JUBILEE INSURANCE COMPANY </v>
      </c>
      <c r="C17" s="596">
        <f>'APPENDIX 9'!C17+'APPENDIX 10'!C17+'APPENDIX 11'!C17+PENSIONS!C17+'APPENDIX 14'!C17+'APPENDIX 15'!C17+'APPENDIX 16'!C17</f>
        <v>99929786.40200001</v>
      </c>
      <c r="D17" s="596">
        <f>'APPENDIX 9'!D17+'APPENDIX 10'!D17+'APPENDIX 11'!D17+PENSIONS!D17+'APPENDIX 14'!D17+'APPENDIX 15'!D17+'APPENDIX 16'!D17</f>
        <v>17316739.601534631</v>
      </c>
      <c r="E17" s="596">
        <f>'APPENDIX 9'!E17+'APPENDIX 10'!E17+'APPENDIX 11'!E17+PENSIONS!E17+'APPENDIX 14'!E17+'APPENDIX 15'!E17+'APPENDIX 16'!E17</f>
        <v>16639332.027534634</v>
      </c>
      <c r="F17" s="596">
        <f>'APPENDIX 9'!F17+'APPENDIX 10'!F17+'APPENDIX 11'!F17+PENSIONS!F17+'APPENDIX 14'!F17+'APPENDIX 15'!F17+'APPENDIX 16'!F17</f>
        <v>0</v>
      </c>
      <c r="G17" s="596">
        <f>'APPENDIX 9'!G17+'APPENDIX 10'!G17+'APPENDIX 11'!G17+PENSIONS!G17+'APPENDIX 14'!G17+'APPENDIX 15'!G17+'APPENDIX 16'!G17</f>
        <v>15258076.095999999</v>
      </c>
      <c r="H17" s="596">
        <f>'APPENDIX 9'!H17+'APPENDIX 10'!H17+'APPENDIX 11'!H17+PENSIONS!H17+'APPENDIX 14'!H17+'APPENDIX 15'!H17+'APPENDIX 16'!H17</f>
        <v>15258076.095999999</v>
      </c>
      <c r="I17" s="596">
        <f>'APPENDIX 9'!I17+'APPENDIX 10'!I17+'APPENDIX 11'!I17+PENSIONS!I17+'APPENDIX 14'!I17+'APPENDIX 15'!I17+'APPENDIX 16'!I17</f>
        <v>0</v>
      </c>
      <c r="J17" s="596">
        <f>'APPENDIX 9'!J17+'APPENDIX 10'!J17+'APPENDIX 11'!J17+PENSIONS!J17+'APPENDIX 14'!J17+'APPENDIX 15'!J17+'APPENDIX 16'!J17</f>
        <v>0</v>
      </c>
      <c r="K17" s="596">
        <f>'APPENDIX 9'!K17+'APPENDIX 10'!K17+'APPENDIX 11'!K17+PENSIONS!K17+'APPENDIX 14'!K17+'APPENDIX 15'!K17+'APPENDIX 16'!K17</f>
        <v>0</v>
      </c>
      <c r="L17" s="596">
        <f>'APPENDIX 9'!L17+'APPENDIX 10'!L17+'APPENDIX 11'!L17+PENSIONS!L17+'APPENDIX 14'!L17+'APPENDIX 15'!L17+'APPENDIX 16'!L17</f>
        <v>1044039.2575724878</v>
      </c>
      <c r="M17" s="596">
        <f>'APPENDIX 9'!M17+'APPENDIX 10'!M17+'APPENDIX 11'!M17+PENSIONS!M17+'APPENDIX 14'!M17+'APPENDIX 15'!M17+'APPENDIX 16'!M17</f>
        <v>1197657.5390640416</v>
      </c>
      <c r="N17" s="596">
        <f>'APPENDIX 9'!N17+'APPENDIX 10'!N17+'APPENDIX 11'!N17+PENSIONS!N17+'APPENDIX 14'!N17+'APPENDIX 15'!N17+'APPENDIX 16'!N17</f>
        <v>10820040.596599869</v>
      </c>
      <c r="O17" s="596">
        <f>'APPENDIX 9'!O17+'APPENDIX 10'!O17+'APPENDIX 11'!O17+PENSIONS!O17+'APPENDIX 14'!O17+'APPENDIX 15'!O17+'APPENDIX 16'!O17</f>
        <v>109652.29448815247</v>
      </c>
      <c r="P17" s="596">
        <f>'APPENDIX 9'!P17+'APPENDIX 10'!P17+'APPENDIX 11'!P17+PENSIONS!P17+'APPENDIX 14'!P17+'APPENDIX 15'!P17+'APPENDIX 16'!P17</f>
        <v>1283716.7220938201</v>
      </c>
      <c r="Q17" s="609">
        <f>'APPENDIX 9'!Q17+'APPENDIX 10'!Q17+'APPENDIX 11'!Q17+PENSIONS!Q17+'APPENDIX 14'!Q17+'APPENDIX 15'!Q17+'APPENDIX 16'!Q17</f>
        <v>108496017.116916</v>
      </c>
    </row>
    <row r="18" spans="1:17" ht="18.75" customHeight="1" x14ac:dyDescent="0.35">
      <c r="A18" s="81"/>
      <c r="B18" s="107" t="str">
        <f>'APPENDIX 16'!B18</f>
        <v>KENINDIA ASSURANCE COMPANY</v>
      </c>
      <c r="C18" s="596">
        <f>'APPENDIX 9'!C18+'APPENDIX 10'!C18+'APPENDIX 11'!C18+PENSIONS!C18+'APPENDIX 14'!C18+'APPENDIX 15'!C18+'APPENDIX 16'!C18</f>
        <v>64573643.282000005</v>
      </c>
      <c r="D18" s="596">
        <f>'APPENDIX 9'!D18+'APPENDIX 10'!D18+'APPENDIX 11'!D18+PENSIONS!D18+'APPENDIX 14'!D18+'APPENDIX 15'!D18+'APPENDIX 16'!D18</f>
        <v>11256882.710859999</v>
      </c>
      <c r="E18" s="596">
        <f>'APPENDIX 9'!E18+'APPENDIX 10'!E18+'APPENDIX 11'!E18+PENSIONS!E18+'APPENDIX 14'!E18+'APPENDIX 15'!E18+'APPENDIX 16'!E18</f>
        <v>11199793.83986</v>
      </c>
      <c r="F18" s="596">
        <f>'APPENDIX 9'!F18+'APPENDIX 10'!F18+'APPENDIX 11'!F18+PENSIONS!F18+'APPENDIX 14'!F18+'APPENDIX 15'!F18+'APPENDIX 16'!F18</f>
        <v>0</v>
      </c>
      <c r="G18" s="596">
        <f>'APPENDIX 9'!G18+'APPENDIX 10'!G18+'APPENDIX 11'!G18+PENSIONS!G18+'APPENDIX 14'!G18+'APPENDIX 15'!G18+'APPENDIX 16'!G18</f>
        <v>7651399.9041400002</v>
      </c>
      <c r="H18" s="596">
        <f>'APPENDIX 9'!H18+'APPENDIX 10'!H18+'APPENDIX 11'!H18+PENSIONS!H18+'APPENDIX 14'!H18+'APPENDIX 15'!H18+'APPENDIX 16'!H18</f>
        <v>7651399.9041400002</v>
      </c>
      <c r="I18" s="596">
        <f>'APPENDIX 9'!I18+'APPENDIX 10'!I18+'APPENDIX 11'!I18+PENSIONS!I18+'APPENDIX 14'!I18+'APPENDIX 15'!I18+'APPENDIX 16'!I18</f>
        <v>0</v>
      </c>
      <c r="J18" s="596">
        <f>'APPENDIX 9'!J18+'APPENDIX 10'!J18+'APPENDIX 11'!J18+PENSIONS!J18+'APPENDIX 14'!J18+'APPENDIX 15'!J18+'APPENDIX 16'!J18</f>
        <v>0</v>
      </c>
      <c r="K18" s="596">
        <f>'APPENDIX 9'!K18+'APPENDIX 10'!K18+'APPENDIX 11'!K18+PENSIONS!K18+'APPENDIX 14'!K18+'APPENDIX 15'!K18+'APPENDIX 16'!K18</f>
        <v>0</v>
      </c>
      <c r="L18" s="596">
        <f>'APPENDIX 9'!L18+'APPENDIX 10'!L18+'APPENDIX 11'!L18+PENSIONS!L18+'APPENDIX 14'!L18+'APPENDIX 15'!L18+'APPENDIX 16'!L18</f>
        <v>262597.641</v>
      </c>
      <c r="M18" s="596">
        <f>'APPENDIX 9'!M18+'APPENDIX 10'!M18+'APPENDIX 11'!M18+PENSIONS!M18+'APPENDIX 14'!M18+'APPENDIX 15'!M18+'APPENDIX 16'!M18</f>
        <v>673609.929</v>
      </c>
      <c r="N18" s="596">
        <f>'APPENDIX 9'!N18+'APPENDIX 10'!N18+'APPENDIX 11'!N18+PENSIONS!N18+'APPENDIX 14'!N18+'APPENDIX 15'!N18+'APPENDIX 16'!N18</f>
        <v>8723689.3670000006</v>
      </c>
      <c r="O18" s="596">
        <f>'APPENDIX 9'!O18+'APPENDIX 10'!O18+'APPENDIX 11'!O18+PENSIONS!O18+'APPENDIX 14'!O18+'APPENDIX 15'!O18+'APPENDIX 16'!O18</f>
        <v>0</v>
      </c>
      <c r="P18" s="596">
        <f>'APPENDIX 9'!P18+'APPENDIX 10'!P18+'APPENDIX 11'!P18+PENSIONS!P18+'APPENDIX 14'!P18+'APPENDIX 15'!P18+'APPENDIX 16'!P18</f>
        <v>653000</v>
      </c>
      <c r="Q18" s="609">
        <f>'APPENDIX 9'!Q18+'APPENDIX 10'!Q18+'APPENDIX 11'!Q18+PENSIONS!Q18+'APPENDIX 14'!Q18+'APPENDIX 15'!Q18+'APPENDIX 16'!Q18</f>
        <v>75256519.014719993</v>
      </c>
    </row>
    <row r="19" spans="1:17" ht="18.75" customHeight="1" x14ac:dyDescent="0.35">
      <c r="A19" s="81"/>
      <c r="B19" s="107" t="str">
        <f>'APPENDIX 16'!B19</f>
        <v>KENYA ORIENT LIFE ASSURANCE</v>
      </c>
      <c r="C19" s="596">
        <f>'APPENDIX 9'!C19+'APPENDIX 10'!C19+'APPENDIX 11'!C19+PENSIONS!C19+'APPENDIX 14'!C19+'APPENDIX 15'!C19+'APPENDIX 16'!C19</f>
        <v>3184842.8055100003</v>
      </c>
      <c r="D19" s="596">
        <f>'APPENDIX 9'!D19+'APPENDIX 10'!D19+'APPENDIX 11'!D19+PENSIONS!D19+'APPENDIX 14'!D19+'APPENDIX 15'!D19+'APPENDIX 16'!D19</f>
        <v>1082497.1642499999</v>
      </c>
      <c r="E19" s="596">
        <f>'APPENDIX 9'!E19+'APPENDIX 10'!E19+'APPENDIX 11'!E19+PENSIONS!E19+'APPENDIX 14'!E19+'APPENDIX 15'!E19+'APPENDIX 16'!E19</f>
        <v>1009265.88946</v>
      </c>
      <c r="F19" s="596">
        <f>'APPENDIX 9'!F19+'APPENDIX 10'!F19+'APPENDIX 11'!F19+PENSIONS!F19+'APPENDIX 14'!F19+'APPENDIX 15'!F19+'APPENDIX 16'!F19</f>
        <v>0</v>
      </c>
      <c r="G19" s="596">
        <f>'APPENDIX 9'!G19+'APPENDIX 10'!G19+'APPENDIX 11'!G19+PENSIONS!G19+'APPENDIX 14'!G19+'APPENDIX 15'!G19+'APPENDIX 16'!G19</f>
        <v>432724.88720999996</v>
      </c>
      <c r="H19" s="596">
        <f>'APPENDIX 9'!H19+'APPENDIX 10'!H19+'APPENDIX 11'!H19+PENSIONS!H19+'APPENDIX 14'!H19+'APPENDIX 15'!H19+'APPENDIX 16'!H19</f>
        <v>432724.88720999996</v>
      </c>
      <c r="I19" s="596">
        <f>'APPENDIX 9'!I19+'APPENDIX 10'!I19+'APPENDIX 11'!I19+PENSIONS!I19+'APPENDIX 14'!I19+'APPENDIX 15'!I19+'APPENDIX 16'!I19</f>
        <v>0</v>
      </c>
      <c r="J19" s="596">
        <f>'APPENDIX 9'!J19+'APPENDIX 10'!J19+'APPENDIX 11'!J19+PENSIONS!J19+'APPENDIX 14'!J19+'APPENDIX 15'!J19+'APPENDIX 16'!J19</f>
        <v>0</v>
      </c>
      <c r="K19" s="596">
        <f>'APPENDIX 9'!K19+'APPENDIX 10'!K19+'APPENDIX 11'!K19+PENSIONS!K19+'APPENDIX 14'!K19+'APPENDIX 15'!K19+'APPENDIX 16'!K19</f>
        <v>0</v>
      </c>
      <c r="L19" s="596">
        <f>'APPENDIX 9'!L19+'APPENDIX 10'!L19+'APPENDIX 11'!L19+PENSIONS!L19+'APPENDIX 14'!L19+'APPENDIX 15'!L19+'APPENDIX 16'!L19</f>
        <v>46026.253890000007</v>
      </c>
      <c r="M19" s="596">
        <f>'APPENDIX 9'!M19+'APPENDIX 10'!M19+'APPENDIX 11'!M19+PENSIONS!M19+'APPENDIX 14'!M19+'APPENDIX 15'!M19+'APPENDIX 16'!M19</f>
        <v>249144.2021574</v>
      </c>
      <c r="N19" s="596">
        <f>'APPENDIX 9'!N19+'APPENDIX 10'!N19+'APPENDIX 11'!N19+PENSIONS!N19+'APPENDIX 14'!N19+'APPENDIX 15'!N19+'APPENDIX 16'!N19</f>
        <v>302227.96292623284</v>
      </c>
      <c r="O19" s="596">
        <f>'APPENDIX 9'!O19+'APPENDIX 10'!O19+'APPENDIX 11'!O19+PENSIONS!O19+'APPENDIX 14'!O19+'APPENDIX 15'!O19+'APPENDIX 16'!O19</f>
        <v>0</v>
      </c>
      <c r="P19" s="596">
        <f>'APPENDIX 9'!P19+'APPENDIX 10'!P19+'APPENDIX 11'!P19+PENSIONS!P19+'APPENDIX 14'!P19+'APPENDIX 15'!P19+'APPENDIX 16'!P19</f>
        <v>0</v>
      </c>
      <c r="Q19" s="609">
        <f>'APPENDIX 9'!Q19+'APPENDIX 10'!Q19+'APPENDIX 11'!Q19+PENSIONS!Q19+'APPENDIX 14'!Q19+'APPENDIX 15'!Q19+'APPENDIX 16'!Q19</f>
        <v>3768441.3146388326</v>
      </c>
    </row>
    <row r="20" spans="1:17" ht="18.75" customHeight="1" x14ac:dyDescent="0.35">
      <c r="A20" s="81"/>
      <c r="B20" s="107" t="str">
        <f>'APPENDIX 16'!B20</f>
        <v>KUSCCO MUTUAL ASSURANCE LIMITED</v>
      </c>
      <c r="C20" s="596">
        <f>'APPENDIX 9'!C20+'APPENDIX 10'!C20+'APPENDIX 11'!C20+PENSIONS!C20+'APPENDIX 14'!C20+'APPENDIX 15'!C20+'APPENDIX 16'!C20</f>
        <v>562017.82299999997</v>
      </c>
      <c r="D20" s="596">
        <f>'APPENDIX 9'!D20+'APPENDIX 10'!D20+'APPENDIX 11'!D20+PENSIONS!D20+'APPENDIX 14'!D20+'APPENDIX 15'!D20+'APPENDIX 16'!D20</f>
        <v>1396481.0650000002</v>
      </c>
      <c r="E20" s="596">
        <f>'APPENDIX 9'!E20+'APPENDIX 10'!E20+'APPENDIX 11'!E20+PENSIONS!E20+'APPENDIX 14'!E20+'APPENDIX 15'!E20+'APPENDIX 16'!E20</f>
        <v>1396481.0650000002</v>
      </c>
      <c r="F20" s="596">
        <f>'APPENDIX 9'!F20+'APPENDIX 10'!F20+'APPENDIX 11'!F20+PENSIONS!F20+'APPENDIX 14'!F20+'APPENDIX 15'!F20+'APPENDIX 16'!F20</f>
        <v>0</v>
      </c>
      <c r="G20" s="596">
        <f>'APPENDIX 9'!G20+'APPENDIX 10'!G20+'APPENDIX 11'!G20+PENSIONS!G20+'APPENDIX 14'!G20+'APPENDIX 15'!G20+'APPENDIX 16'!G20</f>
        <v>1099386.3709999998</v>
      </c>
      <c r="H20" s="596">
        <f>'APPENDIX 9'!H20+'APPENDIX 10'!H20+'APPENDIX 11'!H20+PENSIONS!H20+'APPENDIX 14'!H20+'APPENDIX 15'!H20+'APPENDIX 16'!H20</f>
        <v>1099386.3709999998</v>
      </c>
      <c r="I20" s="596">
        <f>'APPENDIX 9'!I20+'APPENDIX 10'!I20+'APPENDIX 11'!I20+PENSIONS!I20+'APPENDIX 14'!I20+'APPENDIX 15'!I20+'APPENDIX 16'!I20</f>
        <v>0</v>
      </c>
      <c r="J20" s="596">
        <f>'APPENDIX 9'!J20+'APPENDIX 10'!J20+'APPENDIX 11'!J20+PENSIONS!J20+'APPENDIX 14'!J20+'APPENDIX 15'!J20+'APPENDIX 16'!J20</f>
        <v>0</v>
      </c>
      <c r="K20" s="596">
        <f>'APPENDIX 9'!K20+'APPENDIX 10'!K20+'APPENDIX 11'!K20+PENSIONS!K20+'APPENDIX 14'!K20+'APPENDIX 15'!K20+'APPENDIX 16'!K20</f>
        <v>0</v>
      </c>
      <c r="L20" s="596">
        <f>'APPENDIX 9'!L20+'APPENDIX 10'!L20+'APPENDIX 11'!L20+PENSIONS!L20+'APPENDIX 14'!L20+'APPENDIX 15'!L20+'APPENDIX 16'!L20</f>
        <v>0</v>
      </c>
      <c r="M20" s="596">
        <f>'APPENDIX 9'!M20+'APPENDIX 10'!M20+'APPENDIX 11'!M20+PENSIONS!M20+'APPENDIX 14'!M20+'APPENDIX 15'!M20+'APPENDIX 16'!M20</f>
        <v>353371.74599999993</v>
      </c>
      <c r="N20" s="596">
        <f>'APPENDIX 9'!N20+'APPENDIX 10'!N20+'APPENDIX 11'!N20+PENSIONS!N20+'APPENDIX 14'!N20+'APPENDIX 15'!N20+'APPENDIX 16'!N20</f>
        <v>23989.028000000006</v>
      </c>
      <c r="O20" s="596">
        <f>'APPENDIX 9'!O20+'APPENDIX 10'!O20+'APPENDIX 11'!O20+PENSIONS!O20+'APPENDIX 14'!O20+'APPENDIX 15'!O20+'APPENDIX 16'!O20</f>
        <v>0</v>
      </c>
      <c r="P20" s="596">
        <f>'APPENDIX 9'!P20+'APPENDIX 10'!P20+'APPENDIX 11'!P20+PENSIONS!P20+'APPENDIX 14'!P20+'APPENDIX 15'!P20+'APPENDIX 16'!P20</f>
        <v>0</v>
      </c>
      <c r="Q20" s="609">
        <f>'APPENDIX 9'!Q20+'APPENDIX 10'!Q20+'APPENDIX 11'!Q20+PENSIONS!Q20+'APPENDIX 14'!Q20+'APPENDIX 15'!Q20+'APPENDIX 16'!Q20</f>
        <v>529729.79899999988</v>
      </c>
    </row>
    <row r="21" spans="1:17" ht="18.75" customHeight="1" x14ac:dyDescent="0.35">
      <c r="A21" s="81"/>
      <c r="B21" s="107" t="str">
        <f>'APPENDIX 16'!B21</f>
        <v>LIBERTY LIFE ASSURANCE COMPANY</v>
      </c>
      <c r="C21" s="596">
        <f>'APPENDIX 9'!C21+'APPENDIX 10'!C21+'APPENDIX 11'!C21+PENSIONS!C21+'APPENDIX 14'!C21+'APPENDIX 15'!C21+'APPENDIX 16'!C21</f>
        <v>22389061.531999998</v>
      </c>
      <c r="D21" s="596">
        <f>'APPENDIX 9'!D21+'APPENDIX 10'!D21+'APPENDIX 11'!D21+PENSIONS!D21+'APPENDIX 14'!D21+'APPENDIX 15'!D21+'APPENDIX 16'!D21</f>
        <v>5547483.2029999997</v>
      </c>
      <c r="E21" s="596">
        <f>'APPENDIX 9'!E21+'APPENDIX 10'!E21+'APPENDIX 11'!E21+PENSIONS!E21+'APPENDIX 14'!E21+'APPENDIX 15'!E21+'APPENDIX 16'!E21</f>
        <v>5274189.3229999999</v>
      </c>
      <c r="F21" s="596">
        <f>'APPENDIX 9'!F21+'APPENDIX 10'!F21+'APPENDIX 11'!F21+PENSIONS!F21+'APPENDIX 14'!F21+'APPENDIX 15'!F21+'APPENDIX 16'!F21</f>
        <v>-174129.639</v>
      </c>
      <c r="G21" s="596">
        <f>'APPENDIX 9'!G21+'APPENDIX 10'!G21+'APPENDIX 11'!G21+PENSIONS!G21+'APPENDIX 14'!G21+'APPENDIX 15'!G21+'APPENDIX 16'!G21</f>
        <v>4414971.3530000001</v>
      </c>
      <c r="H21" s="596">
        <f>'APPENDIX 9'!H21+'APPENDIX 10'!H21+'APPENDIX 11'!H21+PENSIONS!H21+'APPENDIX 14'!H21+'APPENDIX 15'!H21+'APPENDIX 16'!H21</f>
        <v>4414971.3530000001</v>
      </c>
      <c r="I21" s="596">
        <f>'APPENDIX 9'!I21+'APPENDIX 10'!I21+'APPENDIX 11'!I21+PENSIONS!I21+'APPENDIX 14'!I21+'APPENDIX 15'!I21+'APPENDIX 16'!I21</f>
        <v>0</v>
      </c>
      <c r="J21" s="596">
        <f>'APPENDIX 9'!J21+'APPENDIX 10'!J21+'APPENDIX 11'!J21+PENSIONS!J21+'APPENDIX 14'!J21+'APPENDIX 15'!J21+'APPENDIX 16'!J21</f>
        <v>0</v>
      </c>
      <c r="K21" s="596">
        <f>'APPENDIX 9'!K21+'APPENDIX 10'!K21+'APPENDIX 11'!K21+PENSIONS!K21+'APPENDIX 14'!K21+'APPENDIX 15'!K21+'APPENDIX 16'!K21</f>
        <v>0</v>
      </c>
      <c r="L21" s="596">
        <f>'APPENDIX 9'!L21+'APPENDIX 10'!L21+'APPENDIX 11'!L21+PENSIONS!L21+'APPENDIX 14'!L21+'APPENDIX 15'!L21+'APPENDIX 16'!L21</f>
        <v>421303.94099999993</v>
      </c>
      <c r="M21" s="596">
        <f>'APPENDIX 9'!M21+'APPENDIX 10'!M21+'APPENDIX 11'!M21+PENSIONS!M21+'APPENDIX 14'!M21+'APPENDIX 15'!M21+'APPENDIX 16'!M21</f>
        <v>1543483.4029999999</v>
      </c>
      <c r="N21" s="596">
        <f>'APPENDIX 9'!N21+'APPENDIX 10'!N21+'APPENDIX 11'!N21+PENSIONS!N21+'APPENDIX 14'!N21+'APPENDIX 15'!N21+'APPENDIX 16'!N21</f>
        <v>1328218.7860000001</v>
      </c>
      <c r="O21" s="596">
        <f>'APPENDIX 9'!O21+'APPENDIX 10'!O21+'APPENDIX 11'!O21+PENSIONS!O21+'APPENDIX 14'!O21+'APPENDIX 15'!O21+'APPENDIX 16'!O21</f>
        <v>160234.22</v>
      </c>
      <c r="P21" s="596">
        <f>'APPENDIX 9'!P21+'APPENDIX 10'!P21+'APPENDIX 11'!P21+PENSIONS!P21+'APPENDIX 14'!P21+'APPENDIX 15'!P21+'APPENDIX 16'!P21</f>
        <v>0</v>
      </c>
      <c r="Q21" s="609">
        <f>'APPENDIX 9'!Q21+'APPENDIX 10'!Q21+'APPENDIX 11'!Q21+PENSIONS!Q21+'APPENDIX 14'!Q21+'APPENDIX 15'!Q21+'APPENDIX 16'!Q21</f>
        <v>22277347.085000001</v>
      </c>
    </row>
    <row r="22" spans="1:17" ht="18.75" customHeight="1" x14ac:dyDescent="0.35">
      <c r="A22" s="81"/>
      <c r="B22" s="107" t="str">
        <f>'APPENDIX 16'!B22</f>
        <v>MADISON INSURANCE COMPANY</v>
      </c>
      <c r="C22" s="596">
        <f>'APPENDIX 9'!C22+'APPENDIX 10'!C22+'APPENDIX 11'!C22+PENSIONS!C22+'APPENDIX 14'!C22+'APPENDIX 15'!C22+'APPENDIX 16'!C22</f>
        <v>15369849.613</v>
      </c>
      <c r="D22" s="596">
        <f>'APPENDIX 9'!D22+'APPENDIX 10'!D22+'APPENDIX 11'!D22+PENSIONS!D22+'APPENDIX 14'!D22+'APPENDIX 15'!D22+'APPENDIX 16'!D22</f>
        <v>3767303.4019999998</v>
      </c>
      <c r="E22" s="596">
        <f>'APPENDIX 9'!E22+'APPENDIX 10'!E22+'APPENDIX 11'!E22+PENSIONS!E22+'APPENDIX 14'!E22+'APPENDIX 15'!E22+'APPENDIX 16'!E22</f>
        <v>3426550.0260000001</v>
      </c>
      <c r="F22" s="596">
        <f>'APPENDIX 9'!F22+'APPENDIX 10'!F22+'APPENDIX 11'!F22+PENSIONS!F22+'APPENDIX 14'!F22+'APPENDIX 15'!F22+'APPENDIX 16'!F22</f>
        <v>0</v>
      </c>
      <c r="G22" s="596">
        <f>'APPENDIX 9'!G22+'APPENDIX 10'!G22+'APPENDIX 11'!G22+PENSIONS!G22+'APPENDIX 14'!G22+'APPENDIX 15'!G22+'APPENDIX 16'!G22</f>
        <v>3192658.4152899999</v>
      </c>
      <c r="H22" s="596">
        <f>'APPENDIX 9'!H22+'APPENDIX 10'!H22+'APPENDIX 11'!H22+PENSIONS!H22+'APPENDIX 14'!H22+'APPENDIX 15'!H22+'APPENDIX 16'!H22</f>
        <v>3192658.4152899999</v>
      </c>
      <c r="I22" s="596">
        <f>'APPENDIX 9'!I22+'APPENDIX 10'!I22+'APPENDIX 11'!I22+PENSIONS!I22+'APPENDIX 14'!I22+'APPENDIX 15'!I22+'APPENDIX 16'!I22</f>
        <v>0</v>
      </c>
      <c r="J22" s="596">
        <f>'APPENDIX 9'!J22+'APPENDIX 10'!J22+'APPENDIX 11'!J22+PENSIONS!J22+'APPENDIX 14'!J22+'APPENDIX 15'!J22+'APPENDIX 16'!J22</f>
        <v>0</v>
      </c>
      <c r="K22" s="596">
        <f>'APPENDIX 9'!K22+'APPENDIX 10'!K22+'APPENDIX 11'!K22+PENSIONS!K22+'APPENDIX 14'!K22+'APPENDIX 15'!K22+'APPENDIX 16'!K22</f>
        <v>0</v>
      </c>
      <c r="L22" s="596">
        <f>'APPENDIX 9'!L22+'APPENDIX 10'!L22+'APPENDIX 11'!L22+PENSIONS!L22+'APPENDIX 14'!L22+'APPENDIX 15'!L22+'APPENDIX 16'!L22</f>
        <v>321008.36799999996</v>
      </c>
      <c r="M22" s="596">
        <f>'APPENDIX 9'!M22+'APPENDIX 10'!M22+'APPENDIX 11'!M22+PENSIONS!M22+'APPENDIX 14'!M22+'APPENDIX 15'!M22+'APPENDIX 16'!M22</f>
        <v>1165169.3659999999</v>
      </c>
      <c r="N22" s="596">
        <f>'APPENDIX 9'!N22+'APPENDIX 10'!N22+'APPENDIX 11'!N22+PENSIONS!N22+'APPENDIX 14'!N22+'APPENDIX 15'!N22+'APPENDIX 16'!N22</f>
        <v>1489034.9979999999</v>
      </c>
      <c r="O22" s="596">
        <f>'APPENDIX 9'!O22+'APPENDIX 10'!O22+'APPENDIX 11'!O22+PENSIONS!O22+'APPENDIX 14'!O22+'APPENDIX 15'!O22+'APPENDIX 16'!O22</f>
        <v>0</v>
      </c>
      <c r="P22" s="596">
        <f>'APPENDIX 9'!P22+'APPENDIX 10'!P22+'APPENDIX 11'!P22+PENSIONS!P22+'APPENDIX 14'!P22+'APPENDIX 15'!P22+'APPENDIX 16'!P22</f>
        <v>0</v>
      </c>
      <c r="Q22" s="609">
        <f>'APPENDIX 9'!Q22+'APPENDIX 10'!Q22+'APPENDIX 11'!Q22+PENSIONS!Q22+'APPENDIX 14'!Q22+'APPENDIX 15'!Q22+'APPENDIX 16'!Q22</f>
        <v>15611875.39271</v>
      </c>
    </row>
    <row r="23" spans="1:17" ht="18.75" customHeight="1" x14ac:dyDescent="0.35">
      <c r="A23" s="81"/>
      <c r="B23" s="107" t="str">
        <f>'APPENDIX 16'!B23</f>
        <v>OLD MUTUAL ASSURANCE</v>
      </c>
      <c r="C23" s="596">
        <f>'APPENDIX 9'!C23+'APPENDIX 10'!C23+'APPENDIX 11'!C23+PENSIONS!C23+'APPENDIX 14'!C23+'APPENDIX 15'!C23+'APPENDIX 16'!C23</f>
        <v>5648634.2070000004</v>
      </c>
      <c r="D23" s="596">
        <f>'APPENDIX 9'!D23+'APPENDIX 10'!D23+'APPENDIX 11'!D23+PENSIONS!D23+'APPENDIX 14'!D23+'APPENDIX 15'!D23+'APPENDIX 16'!D23</f>
        <v>1349521.0189999999</v>
      </c>
      <c r="E23" s="596">
        <f>'APPENDIX 9'!E23+'APPENDIX 10'!E23+'APPENDIX 11'!E23+PENSIONS!E23+'APPENDIX 14'!E23+'APPENDIX 15'!E23+'APPENDIX 16'!E23</f>
        <v>1273175.4750000001</v>
      </c>
      <c r="F23" s="596">
        <f>'APPENDIX 9'!F23+'APPENDIX 10'!F23+'APPENDIX 11'!F23+PENSIONS!F23+'APPENDIX 14'!F23+'APPENDIX 15'!F23+'APPENDIX 16'!F23</f>
        <v>280793.97435700003</v>
      </c>
      <c r="G23" s="596">
        <f>'APPENDIX 9'!G23+'APPENDIX 10'!G23+'APPENDIX 11'!G23+PENSIONS!G23+'APPENDIX 14'!G23+'APPENDIX 15'!G23+'APPENDIX 16'!G23</f>
        <v>2352352.5555100003</v>
      </c>
      <c r="H23" s="596">
        <f>'APPENDIX 9'!H23+'APPENDIX 10'!H23+'APPENDIX 11'!H23+PENSIONS!H23+'APPENDIX 14'!H23+'APPENDIX 15'!H23+'APPENDIX 16'!H23</f>
        <v>2352352.5555100003</v>
      </c>
      <c r="I23" s="596">
        <f>'APPENDIX 9'!I23+'APPENDIX 10'!I23+'APPENDIX 11'!I23+PENSIONS!I23+'APPENDIX 14'!I23+'APPENDIX 15'!I23+'APPENDIX 16'!I23</f>
        <v>0</v>
      </c>
      <c r="J23" s="596">
        <f>'APPENDIX 9'!J23+'APPENDIX 10'!J23+'APPENDIX 11'!J23+PENSIONS!J23+'APPENDIX 14'!J23+'APPENDIX 15'!J23+'APPENDIX 16'!J23</f>
        <v>0</v>
      </c>
      <c r="K23" s="596">
        <f>'APPENDIX 9'!K23+'APPENDIX 10'!K23+'APPENDIX 11'!K23+PENSIONS!K23+'APPENDIX 14'!K23+'APPENDIX 15'!K23+'APPENDIX 16'!K23</f>
        <v>0</v>
      </c>
      <c r="L23" s="596">
        <f>'APPENDIX 9'!L23+'APPENDIX 10'!L23+'APPENDIX 11'!L23+PENSIONS!L23+'APPENDIX 14'!L23+'APPENDIX 15'!L23+'APPENDIX 16'!L23</f>
        <v>5619.6502899999987</v>
      </c>
      <c r="M23" s="596">
        <f>'APPENDIX 9'!M23+'APPENDIX 10'!M23+'APPENDIX 11'!M23+PENSIONS!M23+'APPENDIX 14'!M23+'APPENDIX 15'!M23+'APPENDIX 16'!M23</f>
        <v>392403.06760706118</v>
      </c>
      <c r="N23" s="596">
        <f>'APPENDIX 9'!N23+'APPENDIX 10'!N23+'APPENDIX 11'!N23+PENSIONS!N23+'APPENDIX 14'!N23+'APPENDIX 15'!N23+'APPENDIX 16'!N23</f>
        <v>674154.32223089843</v>
      </c>
      <c r="O23" s="596">
        <f>'APPENDIX 9'!O23+'APPENDIX 10'!O23+'APPENDIX 11'!O23+PENSIONS!O23+'APPENDIX 14'!O23+'APPENDIX 15'!O23+'APPENDIX 16'!O23</f>
        <v>32442.550161185041</v>
      </c>
      <c r="P23" s="596">
        <f>'APPENDIX 9'!P23+'APPENDIX 10'!P23+'APPENDIX 11'!P23+PENSIONS!P23+'APPENDIX 14'!P23+'APPENDIX 15'!P23+'APPENDIX 16'!P23</f>
        <v>0</v>
      </c>
      <c r="Q23" s="609">
        <f>'APPENDIX 9'!Q23+'APPENDIX 10'!Q23+'APPENDIX 11'!Q23+PENSIONS!Q23+'APPENDIX 14'!Q23+'APPENDIX 15'!Q23+'APPENDIX 16'!Q23</f>
        <v>9642739.2410196532</v>
      </c>
    </row>
    <row r="24" spans="1:17" ht="18.75" customHeight="1" x14ac:dyDescent="0.35">
      <c r="A24" s="81"/>
      <c r="B24" s="107" t="str">
        <f>'APPENDIX 16'!B24</f>
        <v xml:space="preserve">OLD MUTUAL LIFE ASSURANCE </v>
      </c>
      <c r="C24" s="596">
        <f>'APPENDIX 9'!C24+'APPENDIX 10'!C24+'APPENDIX 11'!C24+PENSIONS!C24+'APPENDIX 14'!C24+'APPENDIX 15'!C24+'APPENDIX 16'!C24</f>
        <v>13432023.6007635</v>
      </c>
      <c r="D24" s="596">
        <f>'APPENDIX 9'!D24+'APPENDIX 10'!D24+'APPENDIX 11'!D24+PENSIONS!D24+'APPENDIX 14'!D24+'APPENDIX 15'!D24+'APPENDIX 16'!D24</f>
        <v>4455685.6029999992</v>
      </c>
      <c r="E24" s="596">
        <f>'APPENDIX 9'!E24+'APPENDIX 10'!E24+'APPENDIX 11'!E24+PENSIONS!E24+'APPENDIX 14'!E24+'APPENDIX 15'!E24+'APPENDIX 16'!E24</f>
        <v>3379702.4729999998</v>
      </c>
      <c r="F24" s="596">
        <f>'APPENDIX 9'!F24+'APPENDIX 10'!F24+'APPENDIX 11'!F24+PENSIONS!F24+'APPENDIX 14'!F24+'APPENDIX 15'!F24+'APPENDIX 16'!F24</f>
        <v>0</v>
      </c>
      <c r="G24" s="596">
        <f>'APPENDIX 9'!G24+'APPENDIX 10'!G24+'APPENDIX 11'!G24+PENSIONS!G24+'APPENDIX 14'!G24+'APPENDIX 15'!G24+'APPENDIX 16'!G24</f>
        <v>2839134.3475100002</v>
      </c>
      <c r="H24" s="596">
        <f>'APPENDIX 9'!H24+'APPENDIX 10'!H24+'APPENDIX 11'!H24+PENSIONS!H24+'APPENDIX 14'!H24+'APPENDIX 15'!H24+'APPENDIX 16'!H24</f>
        <v>2385507.2846000004</v>
      </c>
      <c r="I24" s="596">
        <f>'APPENDIX 9'!I24+'APPENDIX 10'!I24+'APPENDIX 11'!I24+PENSIONS!I24+'APPENDIX 14'!I24+'APPENDIX 15'!I24+'APPENDIX 16'!I24</f>
        <v>288311.17630000011</v>
      </c>
      <c r="J24" s="596">
        <f>'APPENDIX 9'!J24+'APPENDIX 10'!J24+'APPENDIX 11'!J24+PENSIONS!J24+'APPENDIX 14'!J24+'APPENDIX 15'!J24+'APPENDIX 16'!J24</f>
        <v>0</v>
      </c>
      <c r="K24" s="596">
        <f>'APPENDIX 9'!K24+'APPENDIX 10'!K24+'APPENDIX 11'!K24+PENSIONS!K24+'APPENDIX 14'!K24+'APPENDIX 15'!K24+'APPENDIX 16'!K24</f>
        <v>142749.64170000001</v>
      </c>
      <c r="L24" s="596">
        <f>'APPENDIX 9'!L24+'APPENDIX 10'!L24+'APPENDIX 11'!L24+PENSIONS!L24+'APPENDIX 14'!L24+'APPENDIX 15'!L24+'APPENDIX 16'!L24</f>
        <v>143233.799</v>
      </c>
      <c r="M24" s="596">
        <f>'APPENDIX 9'!M24+'APPENDIX 10'!M24+'APPENDIX 11'!M24+PENSIONS!M24+'APPENDIX 14'!M24+'APPENDIX 15'!M24+'APPENDIX 16'!M24</f>
        <v>1753300.1410744898</v>
      </c>
      <c r="N24" s="596">
        <f>'APPENDIX 9'!N24+'APPENDIX 10'!N24+'APPENDIX 11'!N24+PENSIONS!N24+'APPENDIX 14'!N24+'APPENDIX 15'!N24+'APPENDIX 16'!N24</f>
        <v>541172.09100000001</v>
      </c>
      <c r="O24" s="596">
        <f>'APPENDIX 9'!O24+'APPENDIX 10'!O24+'APPENDIX 11'!O24+PENSIONS!O24+'APPENDIX 14'!O24+'APPENDIX 15'!O24+'APPENDIX 16'!O24</f>
        <v>0</v>
      </c>
      <c r="P24" s="596">
        <f>'APPENDIX 9'!P24+'APPENDIX 10'!P24+'APPENDIX 11'!P24+PENSIONS!P24+'APPENDIX 14'!P24+'APPENDIX 15'!P24+'APPENDIX 16'!P24</f>
        <v>48400.722999999998</v>
      </c>
      <c r="Q24" s="609">
        <f>'APPENDIX 9'!Q24+'APPENDIX 10'!Q24+'APPENDIX 11'!Q24+PENSIONS!Q24+'APPENDIX 14'!Q24+'APPENDIX 15'!Q24+'APPENDIX 16'!Q24</f>
        <v>12665630.600179009</v>
      </c>
    </row>
    <row r="25" spans="1:17" ht="18.75" customHeight="1" x14ac:dyDescent="0.35">
      <c r="A25" s="81"/>
      <c r="B25" s="107" t="str">
        <f>'APPENDIX 16'!B25</f>
        <v xml:space="preserve">PIONEER ASSURANCE COMPANY </v>
      </c>
      <c r="C25" s="596">
        <f>'APPENDIX 9'!C25+'APPENDIX 10'!C25+'APPENDIX 11'!C25+PENSIONS!C25+'APPENDIX 14'!C25+'APPENDIX 15'!C25+'APPENDIX 16'!C25</f>
        <v>4679032.7600000007</v>
      </c>
      <c r="D25" s="596">
        <f>'APPENDIX 9'!D25+'APPENDIX 10'!D25+'APPENDIX 11'!D25+PENSIONS!D25+'APPENDIX 14'!D25+'APPENDIX 15'!D25+'APPENDIX 16'!D25</f>
        <v>2461077.9470000002</v>
      </c>
      <c r="E25" s="596">
        <f>'APPENDIX 9'!E25+'APPENDIX 10'!E25+'APPENDIX 11'!E25+PENSIONS!E25+'APPENDIX 14'!E25+'APPENDIX 15'!E25+'APPENDIX 16'!E25</f>
        <v>2210882.4890000001</v>
      </c>
      <c r="F25" s="596">
        <f>'APPENDIX 9'!F25+'APPENDIX 10'!F25+'APPENDIX 11'!F25+PENSIONS!F25+'APPENDIX 14'!F25+'APPENDIX 15'!F25+'APPENDIX 16'!F25</f>
        <v>0</v>
      </c>
      <c r="G25" s="596">
        <f>'APPENDIX 9'!G25+'APPENDIX 10'!G25+'APPENDIX 11'!G25+PENSIONS!G25+'APPENDIX 14'!G25+'APPENDIX 15'!G25+'APPENDIX 16'!G25</f>
        <v>1549024.2130000005</v>
      </c>
      <c r="H25" s="596">
        <f>'APPENDIX 9'!H25+'APPENDIX 10'!H25+'APPENDIX 11'!H25+PENSIONS!H25+'APPENDIX 14'!H25+'APPENDIX 15'!H25+'APPENDIX 16'!H25</f>
        <v>1549024.2130000005</v>
      </c>
      <c r="I25" s="596">
        <f>'APPENDIX 9'!I25+'APPENDIX 10'!I25+'APPENDIX 11'!I25+PENSIONS!I25+'APPENDIX 14'!I25+'APPENDIX 15'!I25+'APPENDIX 16'!I25</f>
        <v>0</v>
      </c>
      <c r="J25" s="596">
        <f>'APPENDIX 9'!J25+'APPENDIX 10'!J25+'APPENDIX 11'!J25+PENSIONS!J25+'APPENDIX 14'!J25+'APPENDIX 15'!J25+'APPENDIX 16'!J25</f>
        <v>0</v>
      </c>
      <c r="K25" s="596">
        <f>'APPENDIX 9'!K25+'APPENDIX 10'!K25+'APPENDIX 11'!K25+PENSIONS!K25+'APPENDIX 14'!K25+'APPENDIX 15'!K25+'APPENDIX 16'!K25</f>
        <v>0</v>
      </c>
      <c r="L25" s="596">
        <f>'APPENDIX 9'!L25+'APPENDIX 10'!L25+'APPENDIX 11'!L25+PENSIONS!L25+'APPENDIX 14'!L25+'APPENDIX 15'!L25+'APPENDIX 16'!L25</f>
        <v>289408.783</v>
      </c>
      <c r="M25" s="596">
        <f>'APPENDIX 9'!M25+'APPENDIX 10'!M25+'APPENDIX 11'!M25+PENSIONS!M25+'APPENDIX 14'!M25+'APPENDIX 15'!M25+'APPENDIX 16'!M25</f>
        <v>546328.5199999999</v>
      </c>
      <c r="N25" s="596">
        <f>'APPENDIX 9'!N25+'APPENDIX 10'!N25+'APPENDIX 11'!N25+PENSIONS!N25+'APPENDIX 14'!N25+'APPENDIX 15'!N25+'APPENDIX 16'!N25</f>
        <v>182193.34399999998</v>
      </c>
      <c r="O25" s="596">
        <f>'APPENDIX 9'!O25+'APPENDIX 10'!O25+'APPENDIX 11'!O25+PENSIONS!O25+'APPENDIX 14'!O25+'APPENDIX 15'!O25+'APPENDIX 16'!O25</f>
        <v>0</v>
      </c>
      <c r="P25" s="596">
        <f>'APPENDIX 9'!P25+'APPENDIX 10'!P25+'APPENDIX 11'!P25+PENSIONS!P25+'APPENDIX 14'!P25+'APPENDIX 15'!P25+'APPENDIX 16'!P25</f>
        <v>0</v>
      </c>
      <c r="Q25" s="609">
        <f>'APPENDIX 9'!Q25+'APPENDIX 10'!Q25+'APPENDIX 11'!Q25+PENSIONS!Q25+'APPENDIX 14'!Q25+'APPENDIX 15'!Q25+'APPENDIX 16'!Q25</f>
        <v>5037367.7369999997</v>
      </c>
    </row>
    <row r="26" spans="1:17" ht="18.75" customHeight="1" x14ac:dyDescent="0.35">
      <c r="A26" s="81"/>
      <c r="B26" s="107" t="str">
        <f>'APPENDIX 16'!B26</f>
        <v>PRUDENTIAL LIFE ASSURANCE</v>
      </c>
      <c r="C26" s="596">
        <f>'APPENDIX 9'!C26+'APPENDIX 10'!C26+'APPENDIX 11'!C26+PENSIONS!C26+'APPENDIX 14'!C26+'APPENDIX 15'!C26+'APPENDIX 16'!C26</f>
        <v>1401946.4310000001</v>
      </c>
      <c r="D26" s="596">
        <f>'APPENDIX 9'!D26+'APPENDIX 10'!D26+'APPENDIX 11'!D26+PENSIONS!D26+'APPENDIX 14'!D26+'APPENDIX 15'!D26+'APPENDIX 16'!D26</f>
        <v>2507819.5614800001</v>
      </c>
      <c r="E26" s="596">
        <f>'APPENDIX 9'!E26+'APPENDIX 10'!E26+'APPENDIX 11'!E26+PENSIONS!E26+'APPENDIX 14'!E26+'APPENDIX 15'!E26+'APPENDIX 16'!E26</f>
        <v>2100716.8606500002</v>
      </c>
      <c r="F26" s="596">
        <f>'APPENDIX 9'!F26+'APPENDIX 10'!F26+'APPENDIX 11'!F26+PENSIONS!F26+'APPENDIX 14'!F26+'APPENDIX 15'!F26+'APPENDIX 16'!F26</f>
        <v>74984.238340000011</v>
      </c>
      <c r="G26" s="596">
        <f>'APPENDIX 9'!G26+'APPENDIX 10'!G26+'APPENDIX 11'!G26+PENSIONS!G26+'APPENDIX 14'!G26+'APPENDIX 15'!G26+'APPENDIX 16'!G26</f>
        <v>755381.73654000007</v>
      </c>
      <c r="H26" s="596">
        <f>'APPENDIX 9'!H26+'APPENDIX 10'!H26+'APPENDIX 11'!H26+PENSIONS!H26+'APPENDIX 14'!H26+'APPENDIX 15'!H26+'APPENDIX 16'!H26</f>
        <v>755381.73654000007</v>
      </c>
      <c r="I26" s="596">
        <f>'APPENDIX 9'!I26+'APPENDIX 10'!I26+'APPENDIX 11'!I26+PENSIONS!I26+'APPENDIX 14'!I26+'APPENDIX 15'!I26+'APPENDIX 16'!I26</f>
        <v>0</v>
      </c>
      <c r="J26" s="596">
        <f>'APPENDIX 9'!J26+'APPENDIX 10'!J26+'APPENDIX 11'!J26+PENSIONS!J26+'APPENDIX 14'!J26+'APPENDIX 15'!J26+'APPENDIX 16'!J26</f>
        <v>0</v>
      </c>
      <c r="K26" s="596">
        <f>'APPENDIX 9'!K26+'APPENDIX 10'!K26+'APPENDIX 11'!K26+PENSIONS!K26+'APPENDIX 14'!K26+'APPENDIX 15'!K26+'APPENDIX 16'!K26</f>
        <v>0</v>
      </c>
      <c r="L26" s="596">
        <f>'APPENDIX 9'!L26+'APPENDIX 10'!L26+'APPENDIX 11'!L26+PENSIONS!L26+'APPENDIX 14'!L26+'APPENDIX 15'!L26+'APPENDIX 16'!L26</f>
        <v>230785.08264000001</v>
      </c>
      <c r="M26" s="596">
        <f>'APPENDIX 9'!M26+'APPENDIX 10'!M26+'APPENDIX 11'!M26+PENSIONS!M26+'APPENDIX 14'!M26+'APPENDIX 15'!M26+'APPENDIX 16'!M26</f>
        <v>552875.39478480001</v>
      </c>
      <c r="N26" s="596">
        <f>'APPENDIX 9'!N26+'APPENDIX 10'!N26+'APPENDIX 11'!N26+PENSIONS!N26+'APPENDIX 14'!N26+'APPENDIX 15'!N26+'APPENDIX 16'!N26</f>
        <v>123187.16259666669</v>
      </c>
      <c r="O26" s="596">
        <f>'APPENDIX 9'!O26+'APPENDIX 10'!O26+'APPENDIX 11'!O26+PENSIONS!O26+'APPENDIX 14'!O26+'APPENDIX 15'!O26+'APPENDIX 16'!O26</f>
        <v>0</v>
      </c>
      <c r="P26" s="596">
        <f>'APPENDIX 9'!P26+'APPENDIX 10'!P26+'APPENDIX 11'!P26+PENSIONS!P26+'APPENDIX 14'!P26+'APPENDIX 15'!P26+'APPENDIX 16'!P26</f>
        <v>0</v>
      </c>
      <c r="Q26" s="609">
        <f>'APPENDIX 9'!Q26+'APPENDIX 10'!Q26+'APPENDIX 11'!Q26+PENSIONS!Q26+'APPENDIX 14'!Q26+'APPENDIX 15'!Q26+'APPENDIX 16'!Q26</f>
        <v>2161792.478621867</v>
      </c>
    </row>
    <row r="27" spans="1:17" ht="18.75" customHeight="1" x14ac:dyDescent="0.35">
      <c r="A27" s="81"/>
      <c r="B27" s="107" t="str">
        <f>'APPENDIX 16'!B27</f>
        <v>SANLAM LIFE ASSURANCE</v>
      </c>
      <c r="C27" s="596">
        <f>'APPENDIX 9'!C27+'APPENDIX 10'!C27+'APPENDIX 11'!C27+PENSIONS!C27+'APPENDIX 14'!C27+'APPENDIX 15'!C27+'APPENDIX 16'!C27</f>
        <v>28140749.714723527</v>
      </c>
      <c r="D27" s="596">
        <f>'APPENDIX 9'!D27+'APPENDIX 10'!D27+'APPENDIX 11'!D27+PENSIONS!D27+'APPENDIX 14'!D27+'APPENDIX 15'!D27+'APPENDIX 16'!D27</f>
        <v>6431679.7126699993</v>
      </c>
      <c r="E27" s="596">
        <f>'APPENDIX 9'!E27+'APPENDIX 10'!E27+'APPENDIX 11'!E27+PENSIONS!E27+'APPENDIX 14'!E27+'APPENDIX 15'!E27+'APPENDIX 16'!E27</f>
        <v>5688324.8449300006</v>
      </c>
      <c r="F27" s="596">
        <f>'APPENDIX 9'!F27+'APPENDIX 10'!F27+'APPENDIX 11'!F27+PENSIONS!F27+'APPENDIX 14'!F27+'APPENDIX 15'!F27+'APPENDIX 16'!F27</f>
        <v>0</v>
      </c>
      <c r="G27" s="596">
        <f>'APPENDIX 9'!G27+'APPENDIX 10'!G27+'APPENDIX 11'!G27+PENSIONS!G27+'APPENDIX 14'!G27+'APPENDIX 15'!G27+'APPENDIX 16'!G27</f>
        <v>5381248.8321399996</v>
      </c>
      <c r="H27" s="596">
        <f>'APPENDIX 9'!H27+'APPENDIX 10'!H27+'APPENDIX 11'!H27+PENSIONS!H27+'APPENDIX 14'!H27+'APPENDIX 15'!H27+'APPENDIX 16'!H27</f>
        <v>5381248.8321399996</v>
      </c>
      <c r="I27" s="596">
        <f>'APPENDIX 9'!I27+'APPENDIX 10'!I27+'APPENDIX 11'!I27+PENSIONS!I27+'APPENDIX 14'!I27+'APPENDIX 15'!I27+'APPENDIX 16'!I27</f>
        <v>0</v>
      </c>
      <c r="J27" s="596">
        <f>'APPENDIX 9'!J27+'APPENDIX 10'!J27+'APPENDIX 11'!J27+PENSIONS!J27+'APPENDIX 14'!J27+'APPENDIX 15'!J27+'APPENDIX 16'!J27</f>
        <v>0</v>
      </c>
      <c r="K27" s="596">
        <f>'APPENDIX 9'!K27+'APPENDIX 10'!K27+'APPENDIX 11'!K27+PENSIONS!K27+'APPENDIX 14'!K27+'APPENDIX 15'!K27+'APPENDIX 16'!K27</f>
        <v>0</v>
      </c>
      <c r="L27" s="596">
        <f>'APPENDIX 9'!L27+'APPENDIX 10'!L27+'APPENDIX 11'!L27+PENSIONS!L27+'APPENDIX 14'!L27+'APPENDIX 15'!L27+'APPENDIX 16'!L27</f>
        <v>343534.99585000001</v>
      </c>
      <c r="M27" s="596">
        <f>'APPENDIX 9'!M27+'APPENDIX 10'!M27+'APPENDIX 11'!M27+PENSIONS!M27+'APPENDIX 14'!M27+'APPENDIX 15'!M27+'APPENDIX 16'!M27</f>
        <v>1272899.2060452909</v>
      </c>
      <c r="N27" s="596">
        <f>'APPENDIX 9'!N27+'APPENDIX 10'!N27+'APPENDIX 11'!N27+PENSIONS!N27+'APPENDIX 14'!N27+'APPENDIX 15'!N27+'APPENDIX 16'!N27</f>
        <v>1196136.3911984102</v>
      </c>
      <c r="O27" s="596">
        <f>'APPENDIX 9'!O27+'APPENDIX 10'!O27+'APPENDIX 11'!O27+PENSIONS!O27+'APPENDIX 14'!O27+'APPENDIX 15'!O27+'APPENDIX 16'!O27</f>
        <v>0</v>
      </c>
      <c r="P27" s="596">
        <f>'APPENDIX 9'!P27+'APPENDIX 10'!P27+'APPENDIX 11'!P27+PENSIONS!P27+'APPENDIX 14'!P27+'APPENDIX 15'!P27+'APPENDIX 16'!P27</f>
        <v>575768.571</v>
      </c>
      <c r="Q27" s="609">
        <f>'APPENDIX 9'!Q27+'APPENDIX 10'!Q27+'APPENDIX 11'!Q27+PENSIONS!Q27+'APPENDIX 14'!Q27+'APPENDIX 15'!Q27+'APPENDIX 16'!Q27</f>
        <v>27451759.345816642</v>
      </c>
    </row>
    <row r="28" spans="1:17" ht="18.75" customHeight="1" x14ac:dyDescent="0.35">
      <c r="A28" s="81"/>
      <c r="B28" s="107" t="str">
        <f>'APPENDIX 16'!B28</f>
        <v>STAR DISCOVER LIFE INSURANCE</v>
      </c>
      <c r="C28" s="596">
        <f>'APPENDIX 9'!C28+'APPENDIX 10'!C28+'APPENDIX 11'!C28+PENSIONS!C28+'APPENDIX 14'!C28+'APPENDIX 15'!C28+'APPENDIX 16'!C28</f>
        <v>251597.10699999999</v>
      </c>
      <c r="D28" s="596">
        <f>'APPENDIX 9'!D28+'APPENDIX 10'!D28+'APPENDIX 11'!D28+PENSIONS!D28+'APPENDIX 14'!D28+'APPENDIX 15'!D28+'APPENDIX 16'!D28</f>
        <v>315012.39600000001</v>
      </c>
      <c r="E28" s="596">
        <f>'APPENDIX 9'!E28+'APPENDIX 10'!E28+'APPENDIX 11'!E28+PENSIONS!E28+'APPENDIX 14'!E28+'APPENDIX 15'!E28+'APPENDIX 16'!E28</f>
        <v>315012.39600000001</v>
      </c>
      <c r="F28" s="596">
        <f>'APPENDIX 9'!F28+'APPENDIX 10'!F28+'APPENDIX 11'!F28+PENSIONS!F28+'APPENDIX 14'!F28+'APPENDIX 15'!F28+'APPENDIX 16'!F28</f>
        <v>0</v>
      </c>
      <c r="G28" s="596">
        <f>'APPENDIX 9'!G28+'APPENDIX 10'!G28+'APPENDIX 11'!G28+PENSIONS!G28+'APPENDIX 14'!G28+'APPENDIX 15'!G28+'APPENDIX 16'!G28</f>
        <v>114829.243</v>
      </c>
      <c r="H28" s="596">
        <f>'APPENDIX 9'!H28+'APPENDIX 10'!H28+'APPENDIX 11'!H28+PENSIONS!H28+'APPENDIX 14'!H28+'APPENDIX 15'!H28+'APPENDIX 16'!H28</f>
        <v>114829.243</v>
      </c>
      <c r="I28" s="596">
        <f>'APPENDIX 9'!I28+'APPENDIX 10'!I28+'APPENDIX 11'!I28+PENSIONS!I28+'APPENDIX 14'!I28+'APPENDIX 15'!I28+'APPENDIX 16'!I28</f>
        <v>0</v>
      </c>
      <c r="J28" s="596">
        <f>'APPENDIX 9'!J28+'APPENDIX 10'!J28+'APPENDIX 11'!J28+PENSIONS!J28+'APPENDIX 14'!J28+'APPENDIX 15'!J28+'APPENDIX 16'!J28</f>
        <v>0</v>
      </c>
      <c r="K28" s="596">
        <f>'APPENDIX 9'!K28+'APPENDIX 10'!K28+'APPENDIX 11'!K28+PENSIONS!K28+'APPENDIX 14'!K28+'APPENDIX 15'!K28+'APPENDIX 16'!K28</f>
        <v>0</v>
      </c>
      <c r="L28" s="596">
        <f>'APPENDIX 9'!L28+'APPENDIX 10'!L28+'APPENDIX 11'!L28+PENSIONS!L28+'APPENDIX 14'!L28+'APPENDIX 15'!L28+'APPENDIX 16'!L28</f>
        <v>30817.651999999998</v>
      </c>
      <c r="M28" s="596">
        <f>'APPENDIX 9'!M28+'APPENDIX 10'!M28+'APPENDIX 11'!M28+PENSIONS!M28+'APPENDIX 14'!M28+'APPENDIX 15'!M28+'APPENDIX 16'!M28</f>
        <v>35157.551999999996</v>
      </c>
      <c r="N28" s="596">
        <f>'APPENDIX 9'!N28+'APPENDIX 10'!N28+'APPENDIX 11'!N28+PENSIONS!N28+'APPENDIX 14'!N28+'APPENDIX 15'!N28+'APPENDIX 16'!N28</f>
        <v>43228.710894613927</v>
      </c>
      <c r="O28" s="596">
        <f>'APPENDIX 9'!O28+'APPENDIX 10'!O28+'APPENDIX 11'!O28+PENSIONS!O28+'APPENDIX 14'!O28+'APPENDIX 15'!O28+'APPENDIX 16'!O28</f>
        <v>0</v>
      </c>
      <c r="P28" s="596">
        <f>'APPENDIX 9'!P28+'APPENDIX 10'!P28+'APPENDIX 11'!P28+PENSIONS!P28+'APPENDIX 14'!P28+'APPENDIX 15'!P28+'APPENDIX 16'!P28</f>
        <v>0</v>
      </c>
      <c r="Q28" s="609">
        <f>'APPENDIX 9'!Q28+'APPENDIX 10'!Q28+'APPENDIX 11'!Q28+PENSIONS!Q28+'APPENDIX 14'!Q28+'APPENDIX 15'!Q28+'APPENDIX 16'!Q28</f>
        <v>429033.76689461392</v>
      </c>
    </row>
    <row r="29" spans="1:17" ht="18.75" customHeight="1" x14ac:dyDescent="0.35">
      <c r="A29" s="81"/>
      <c r="B29" s="107" t="str">
        <f>'APPENDIX 16'!B29</f>
        <v>THE KENYAN ALLIANCE INSURANCE</v>
      </c>
      <c r="C29" s="596">
        <f>'APPENDIX 9'!C29+'APPENDIX 10'!C29+'APPENDIX 11'!C29+PENSIONS!C29+'APPENDIX 14'!C29+'APPENDIX 15'!C29+'APPENDIX 16'!C29</f>
        <v>4363516.4380000001</v>
      </c>
      <c r="D29" s="596">
        <f>'APPENDIX 9'!D29+'APPENDIX 10'!D29+'APPENDIX 11'!D29+PENSIONS!D29+'APPENDIX 14'!D29+'APPENDIX 15'!D29+'APPENDIX 16'!D29</f>
        <v>1416744.1539999999</v>
      </c>
      <c r="E29" s="596">
        <f>'APPENDIX 9'!E29+'APPENDIX 10'!E29+'APPENDIX 11'!E29+PENSIONS!E29+'APPENDIX 14'!E29+'APPENDIX 15'!E29+'APPENDIX 16'!E29</f>
        <v>1360554.8689999999</v>
      </c>
      <c r="F29" s="596">
        <f>'APPENDIX 9'!F29+'APPENDIX 10'!F29+'APPENDIX 11'!F29+PENSIONS!F29+'APPENDIX 14'!F29+'APPENDIX 15'!F29+'APPENDIX 16'!F29</f>
        <v>0</v>
      </c>
      <c r="G29" s="596">
        <f>'APPENDIX 9'!G29+'APPENDIX 10'!G29+'APPENDIX 11'!G29+PENSIONS!G29+'APPENDIX 14'!G29+'APPENDIX 15'!G29+'APPENDIX 16'!G29</f>
        <v>770863.18299999996</v>
      </c>
      <c r="H29" s="596">
        <f>'APPENDIX 9'!H29+'APPENDIX 10'!H29+'APPENDIX 11'!H29+PENSIONS!H29+'APPENDIX 14'!H29+'APPENDIX 15'!H29+'APPENDIX 16'!H29</f>
        <v>770863.18299999996</v>
      </c>
      <c r="I29" s="596">
        <f>'APPENDIX 9'!I29+'APPENDIX 10'!I29+'APPENDIX 11'!I29+PENSIONS!I29+'APPENDIX 14'!I29+'APPENDIX 15'!I29+'APPENDIX 16'!I29</f>
        <v>0</v>
      </c>
      <c r="J29" s="596">
        <f>'APPENDIX 9'!J29+'APPENDIX 10'!J29+'APPENDIX 11'!J29+PENSIONS!J29+'APPENDIX 14'!J29+'APPENDIX 15'!J29+'APPENDIX 16'!J29</f>
        <v>0</v>
      </c>
      <c r="K29" s="596">
        <f>'APPENDIX 9'!K29+'APPENDIX 10'!K29+'APPENDIX 11'!K29+PENSIONS!K29+'APPENDIX 14'!K29+'APPENDIX 15'!K29+'APPENDIX 16'!K29</f>
        <v>0</v>
      </c>
      <c r="L29" s="596">
        <f>'APPENDIX 9'!L29+'APPENDIX 10'!L29+'APPENDIX 11'!L29+PENSIONS!L29+'APPENDIX 14'!L29+'APPENDIX 15'!L29+'APPENDIX 16'!L29</f>
        <v>22497.168279999998</v>
      </c>
      <c r="M29" s="596">
        <f>'APPENDIX 9'!M29+'APPENDIX 10'!M29+'APPENDIX 11'!M29+PENSIONS!M29+'APPENDIX 14'!M29+'APPENDIX 15'!M29+'APPENDIX 16'!M29</f>
        <v>113544.307</v>
      </c>
      <c r="N29" s="596">
        <f>'APPENDIX 9'!N29+'APPENDIX 10'!N29+'APPENDIX 11'!N29+PENSIONS!N29+'APPENDIX 14'!N29+'APPENDIX 15'!N29+'APPENDIX 16'!N29</f>
        <v>143301.10199999998</v>
      </c>
      <c r="O29" s="596">
        <f>'APPENDIX 9'!O29+'APPENDIX 10'!O29+'APPENDIX 11'!O29+PENSIONS!O29+'APPENDIX 14'!O29+'APPENDIX 15'!O29+'APPENDIX 16'!O29</f>
        <v>0</v>
      </c>
      <c r="P29" s="596">
        <f>'APPENDIX 9'!P29+'APPENDIX 10'!P29+'APPENDIX 11'!P29+PENSIONS!P29+'APPENDIX 14'!P29+'APPENDIX 15'!P29+'APPENDIX 16'!P29</f>
        <v>0</v>
      </c>
      <c r="Q29" s="609">
        <f>'APPENDIX 9'!Q29+'APPENDIX 10'!Q29+'APPENDIX 11'!Q29+PENSIONS!Q29+'APPENDIX 14'!Q29+'APPENDIX 15'!Q29+'APPENDIX 16'!Q29</f>
        <v>5192018.3137200009</v>
      </c>
    </row>
    <row r="30" spans="1:17" ht="18.75" customHeight="1" x14ac:dyDescent="0.35">
      <c r="A30" s="81"/>
      <c r="B30" s="107" t="str">
        <f>'APPENDIX 16'!B30</f>
        <v>THE MONARCH INSURANCE</v>
      </c>
      <c r="C30" s="596">
        <f>'APPENDIX 9'!C30+'APPENDIX 10'!C30+'APPENDIX 11'!C30+PENSIONS!C30+'APPENDIX 14'!C30+'APPENDIX 15'!C30+'APPENDIX 16'!C30</f>
        <v>49786</v>
      </c>
      <c r="D30" s="596">
        <f>'APPENDIX 9'!D30+'APPENDIX 10'!D30+'APPENDIX 11'!D30+PENSIONS!D30+'APPENDIX 14'!D30+'APPENDIX 15'!D30+'APPENDIX 16'!D30</f>
        <v>88592</v>
      </c>
      <c r="E30" s="596">
        <f>'APPENDIX 9'!E30+'APPENDIX 10'!E30+'APPENDIX 11'!E30+PENSIONS!E30+'APPENDIX 14'!E30+'APPENDIX 15'!E30+'APPENDIX 16'!E30</f>
        <v>57773</v>
      </c>
      <c r="F30" s="596">
        <f>'APPENDIX 9'!F30+'APPENDIX 10'!F30+'APPENDIX 11'!F30+PENSIONS!F30+'APPENDIX 14'!F30+'APPENDIX 15'!F30+'APPENDIX 16'!F30</f>
        <v>0</v>
      </c>
      <c r="G30" s="596">
        <f>'APPENDIX 9'!G30+'APPENDIX 10'!G30+'APPENDIX 11'!G30+PENSIONS!G30+'APPENDIX 14'!G30+'APPENDIX 15'!G30+'APPENDIX 16'!G30</f>
        <v>19899</v>
      </c>
      <c r="H30" s="596">
        <f>'APPENDIX 9'!H30+'APPENDIX 10'!H30+'APPENDIX 11'!H30+PENSIONS!H30+'APPENDIX 14'!H30+'APPENDIX 15'!H30+'APPENDIX 16'!H30</f>
        <v>61350</v>
      </c>
      <c r="I30" s="596">
        <f>'APPENDIX 9'!I30+'APPENDIX 10'!I30+'APPENDIX 11'!I30+PENSIONS!I30+'APPENDIX 14'!I30+'APPENDIX 15'!I30+'APPENDIX 16'!I30</f>
        <v>0</v>
      </c>
      <c r="J30" s="596">
        <f>'APPENDIX 9'!J30+'APPENDIX 10'!J30+'APPENDIX 11'!J30+PENSIONS!J30+'APPENDIX 14'!J30+'APPENDIX 15'!J30+'APPENDIX 16'!J30</f>
        <v>0</v>
      </c>
      <c r="K30" s="596">
        <f>'APPENDIX 9'!K30+'APPENDIX 10'!K30+'APPENDIX 11'!K30+PENSIONS!K30+'APPENDIX 14'!K30+'APPENDIX 15'!K30+'APPENDIX 16'!K30</f>
        <v>0</v>
      </c>
      <c r="L30" s="596">
        <f>'APPENDIX 9'!L30+'APPENDIX 10'!L30+'APPENDIX 11'!L30+PENSIONS!L30+'APPENDIX 14'!L30+'APPENDIX 15'!L30+'APPENDIX 16'!L30</f>
        <v>-1786</v>
      </c>
      <c r="M30" s="596">
        <f>'APPENDIX 9'!M30+'APPENDIX 10'!M30+'APPENDIX 11'!M30+PENSIONS!M30+'APPENDIX 14'!M30+'APPENDIX 15'!M30+'APPENDIX 16'!M30</f>
        <v>34973</v>
      </c>
      <c r="N30" s="596">
        <f>'APPENDIX 9'!N30+'APPENDIX 10'!N30+'APPENDIX 11'!N30+PENSIONS!N30+'APPENDIX 14'!N30+'APPENDIX 15'!N30+'APPENDIX 16'!N30</f>
        <v>36074</v>
      </c>
      <c r="O30" s="596">
        <f>'APPENDIX 9'!O30+'APPENDIX 10'!O30+'APPENDIX 11'!O30+PENSIONS!O30+'APPENDIX 14'!O30+'APPENDIX 15'!O30+'APPENDIX 16'!O30</f>
        <v>0</v>
      </c>
      <c r="P30" s="596">
        <f>'APPENDIX 9'!P30+'APPENDIX 10'!P30+'APPENDIX 11'!P30+PENSIONS!P30+'APPENDIX 14'!P30+'APPENDIX 15'!P30+'APPENDIX 16'!P30</f>
        <v>0</v>
      </c>
      <c r="Q30" s="609">
        <f>'APPENDIX 9'!Q30+'APPENDIX 10'!Q30+'APPENDIX 11'!Q30+PENSIONS!Q30+'APPENDIX 14'!Q30+'APPENDIX 15'!Q30+'APPENDIX 16'!Q30</f>
        <v>49096</v>
      </c>
    </row>
    <row r="31" spans="1:17" ht="18.75" customHeight="1" x14ac:dyDescent="0.35">
      <c r="A31" s="81"/>
      <c r="B31" s="175" t="s">
        <v>55</v>
      </c>
      <c r="C31" s="610">
        <f t="shared" ref="C31:Q31" si="0">SUM(C6:C30)</f>
        <v>570994853.81925428</v>
      </c>
      <c r="D31" s="610">
        <f t="shared" si="0"/>
        <v>170075013.6068882</v>
      </c>
      <c r="E31" s="610">
        <f t="shared" si="0"/>
        <v>154557439.04495788</v>
      </c>
      <c r="F31" s="610">
        <f t="shared" si="0"/>
        <v>357660.6772120361</v>
      </c>
      <c r="G31" s="610">
        <f t="shared" si="0"/>
        <v>94152263.217701375</v>
      </c>
      <c r="H31" s="610">
        <f t="shared" si="0"/>
        <v>78802933.417261377</v>
      </c>
      <c r="I31" s="610">
        <f t="shared" si="0"/>
        <v>13005433.962499999</v>
      </c>
      <c r="J31" s="610">
        <f t="shared" si="0"/>
        <v>63720.890000000014</v>
      </c>
      <c r="K31" s="610">
        <f t="shared" si="0"/>
        <v>2258374.3787000002</v>
      </c>
      <c r="L31" s="610">
        <f t="shared" si="0"/>
        <v>7721862.4541942691</v>
      </c>
      <c r="M31" s="610">
        <f t="shared" si="0"/>
        <v>20027838.090639241</v>
      </c>
      <c r="N31" s="610">
        <f t="shared" si="0"/>
        <v>55459000.166765735</v>
      </c>
      <c r="O31" s="610">
        <f t="shared" si="0"/>
        <v>850951.41213231522</v>
      </c>
      <c r="P31" s="610">
        <f t="shared" si="0"/>
        <v>7133053.7883138191</v>
      </c>
      <c r="Q31" s="610">
        <f t="shared" si="0"/>
        <v>657232293.39209068</v>
      </c>
    </row>
    <row r="32" spans="1:17" ht="18.75" customHeight="1" x14ac:dyDescent="0.35">
      <c r="A32" s="81"/>
      <c r="B32" s="826" t="s">
        <v>56</v>
      </c>
      <c r="C32" s="723"/>
      <c r="D32" s="723"/>
      <c r="E32" s="723"/>
      <c r="F32" s="723"/>
      <c r="G32" s="723"/>
      <c r="H32" s="723"/>
      <c r="I32" s="723"/>
      <c r="J32" s="723"/>
      <c r="K32" s="723"/>
      <c r="L32" s="723"/>
      <c r="M32" s="723"/>
      <c r="N32" s="723"/>
      <c r="O32" s="723"/>
      <c r="P32" s="723"/>
      <c r="Q32" s="724"/>
    </row>
    <row r="33" spans="1:17" ht="18.75" customHeight="1" x14ac:dyDescent="0.35">
      <c r="A33" s="81"/>
      <c r="B33" s="107" t="str">
        <f>'APPENDIX 16'!B33</f>
        <v>CONTINENTAL REINSURANCE</v>
      </c>
      <c r="C33" s="596">
        <f>'APPENDIX 9'!C33+'APPENDIX 10'!C33+'APPENDIX 11'!C33+PENSIONS!C33+'APPENDIX 14'!C33+'APPENDIX 15'!C33+'APPENDIX 16'!C33</f>
        <v>0</v>
      </c>
      <c r="D33" s="596">
        <f>'APPENDIX 9'!D33+'APPENDIX 10'!D33+'APPENDIX 11'!D33+PENSIONS!D33+'APPENDIX 14'!D33+'APPENDIX 15'!D33+'APPENDIX 16'!D33</f>
        <v>49964.737999999998</v>
      </c>
      <c r="E33" s="596">
        <f>'APPENDIX 9'!E33+'APPENDIX 10'!E33+'APPENDIX 11'!E33+PENSIONS!E33+'APPENDIX 14'!E33+'APPENDIX 15'!E33+'APPENDIX 16'!E33</f>
        <v>33219.671999999999</v>
      </c>
      <c r="F33" s="596">
        <f>'APPENDIX 9'!F33+'APPENDIX 10'!F33+'APPENDIX 11'!F33+PENSIONS!F33+'APPENDIX 14'!F33+'APPENDIX 15'!F33+'APPENDIX 16'!F33</f>
        <v>0</v>
      </c>
      <c r="G33" s="596">
        <f>'APPENDIX 9'!G33+'APPENDIX 10'!G33+'APPENDIX 11'!G33+PENSIONS!G33+'APPENDIX 14'!G33+'APPENDIX 15'!G33+'APPENDIX 16'!G33</f>
        <v>62709.322</v>
      </c>
      <c r="H33" s="596">
        <f>'APPENDIX 9'!H33+'APPENDIX 10'!H33+'APPENDIX 11'!H33+PENSIONS!H33+'APPENDIX 14'!H33+'APPENDIX 15'!H33+'APPENDIX 16'!H33</f>
        <v>62709.322</v>
      </c>
      <c r="I33" s="596">
        <f>'APPENDIX 9'!I33+'APPENDIX 10'!I33+'APPENDIX 11'!I33+PENSIONS!I33+'APPENDIX 14'!I33+'APPENDIX 15'!I33+'APPENDIX 16'!I33</f>
        <v>0</v>
      </c>
      <c r="J33" s="596">
        <f>'APPENDIX 9'!J33+'APPENDIX 10'!J33+'APPENDIX 11'!J33+PENSIONS!J33+'APPENDIX 14'!J33+'APPENDIX 15'!J33+'APPENDIX 16'!J33</f>
        <v>0</v>
      </c>
      <c r="K33" s="596">
        <f>'APPENDIX 9'!K33+'APPENDIX 10'!K33+'APPENDIX 11'!K33+PENSIONS!K33+'APPENDIX 14'!K33+'APPENDIX 15'!K33+'APPENDIX 16'!K33</f>
        <v>0</v>
      </c>
      <c r="L33" s="596">
        <f>'APPENDIX 9'!L33+'APPENDIX 10'!L33+'APPENDIX 11'!L33+PENSIONS!L33+'APPENDIX 14'!L33+'APPENDIX 15'!L33+'APPENDIX 16'!L33</f>
        <v>16082.471649999999</v>
      </c>
      <c r="M33" s="596">
        <f>'APPENDIX 9'!M33+'APPENDIX 10'!M33+'APPENDIX 11'!M33+PENSIONS!M33+'APPENDIX 14'!M33+'APPENDIX 15'!M33+'APPENDIX 16'!M33</f>
        <v>17533.022000000001</v>
      </c>
      <c r="N33" s="596">
        <f>'APPENDIX 9'!N33+'APPENDIX 10'!N33+'APPENDIX 11'!N33+PENSIONS!N33+'APPENDIX 14'!N33+'APPENDIX 15'!N33+'APPENDIX 16'!N33</f>
        <v>165959.01800000001</v>
      </c>
      <c r="O33" s="596">
        <f>'APPENDIX 9'!O33+'APPENDIX 10'!O33+'APPENDIX 11'!O33+PENSIONS!O33+'APPENDIX 14'!O33+'APPENDIX 15'!O33+'APPENDIX 16'!O33</f>
        <v>12848.7</v>
      </c>
      <c r="P33" s="596">
        <f>'APPENDIX 9'!P33+'APPENDIX 10'!P33+'APPENDIX 11'!P33+PENSIONS!P33+'APPENDIX 14'!P33+'APPENDIX 15'!P33+'APPENDIX 16'!P33</f>
        <v>0</v>
      </c>
      <c r="Q33" s="609">
        <f>'APPENDIX 9'!Q33+'APPENDIX 10'!Q33+'APPENDIX 11'!Q33+PENSIONS!Q33+'APPENDIX 14'!Q33+'APPENDIX 15'!Q33+'APPENDIX 16'!Q33</f>
        <v>90005.174350000001</v>
      </c>
    </row>
    <row r="34" spans="1:17" ht="18.75" customHeight="1" x14ac:dyDescent="0.35">
      <c r="A34" s="81"/>
      <c r="B34" s="107" t="str">
        <f>'APPENDIX 16'!B34</f>
        <v xml:space="preserve">EAST AFRICA REINSURANCE </v>
      </c>
      <c r="C34" s="596">
        <f>'APPENDIX 9'!C34+'APPENDIX 10'!C34+'APPENDIX 11'!C34+PENSIONS!C34+'APPENDIX 14'!C34+'APPENDIX 15'!C34+'APPENDIX 16'!C34</f>
        <v>644279.44999999995</v>
      </c>
      <c r="D34" s="596">
        <f>'APPENDIX 9'!D34+'APPENDIX 10'!D34+'APPENDIX 11'!D34+PENSIONS!D34+'APPENDIX 14'!D34+'APPENDIX 15'!D34+'APPENDIX 16'!D34</f>
        <v>1113685.8229999996</v>
      </c>
      <c r="E34" s="596">
        <f>'APPENDIX 9'!E34+'APPENDIX 10'!E34+'APPENDIX 11'!E34+PENSIONS!E34+'APPENDIX 14'!E34+'APPENDIX 15'!E34+'APPENDIX 16'!E34</f>
        <v>1021828.8690000001</v>
      </c>
      <c r="F34" s="596">
        <f>'APPENDIX 9'!F34+'APPENDIX 10'!F34+'APPENDIX 11'!F34+PENSIONS!F34+'APPENDIX 14'!F34+'APPENDIX 15'!F34+'APPENDIX 16'!F34</f>
        <v>0</v>
      </c>
      <c r="G34" s="596">
        <f>'APPENDIX 9'!G34+'APPENDIX 10'!G34+'APPENDIX 11'!G34+PENSIONS!G34+'APPENDIX 14'!G34+'APPENDIX 15'!G34+'APPENDIX 16'!G34</f>
        <v>437559.44523531973</v>
      </c>
      <c r="H34" s="596">
        <f>'APPENDIX 9'!H34+'APPENDIX 10'!H34+'APPENDIX 11'!H34+PENSIONS!H34+'APPENDIX 14'!H34+'APPENDIX 15'!H34+'APPENDIX 16'!H34</f>
        <v>437559.44523531973</v>
      </c>
      <c r="I34" s="596">
        <f>'APPENDIX 9'!I34+'APPENDIX 10'!I34+'APPENDIX 11'!I34+PENSIONS!I34+'APPENDIX 14'!I34+'APPENDIX 15'!I34+'APPENDIX 16'!I34</f>
        <v>0</v>
      </c>
      <c r="J34" s="596">
        <f>'APPENDIX 9'!J34+'APPENDIX 10'!J34+'APPENDIX 11'!J34+PENSIONS!J34+'APPENDIX 14'!J34+'APPENDIX 15'!J34+'APPENDIX 16'!J34</f>
        <v>0</v>
      </c>
      <c r="K34" s="596">
        <f>'APPENDIX 9'!K34+'APPENDIX 10'!K34+'APPENDIX 11'!K34+PENSIONS!K34+'APPENDIX 14'!K34+'APPENDIX 15'!K34+'APPENDIX 16'!K34</f>
        <v>0</v>
      </c>
      <c r="L34" s="596">
        <f>'APPENDIX 9'!L34+'APPENDIX 10'!L34+'APPENDIX 11'!L34+PENSIONS!L34+'APPENDIX 14'!L34+'APPENDIX 15'!L34+'APPENDIX 16'!L34</f>
        <v>183988.511</v>
      </c>
      <c r="M34" s="596">
        <f>'APPENDIX 9'!M34+'APPENDIX 10'!M34+'APPENDIX 11'!M34+PENSIONS!M34+'APPENDIX 14'!M34+'APPENDIX 15'!M34+'APPENDIX 16'!M34</f>
        <v>68402.736483007524</v>
      </c>
      <c r="N34" s="596">
        <f>'APPENDIX 9'!N34+'APPENDIX 10'!N34+'APPENDIX 11'!N34+PENSIONS!N34+'APPENDIX 14'!N34+'APPENDIX 15'!N34+'APPENDIX 16'!N34</f>
        <v>0</v>
      </c>
      <c r="O34" s="596">
        <f>'APPENDIX 9'!O34+'APPENDIX 10'!O34+'APPENDIX 11'!O34+PENSIONS!O34+'APPENDIX 14'!O34+'APPENDIX 15'!O34+'APPENDIX 16'!O34</f>
        <v>0</v>
      </c>
      <c r="P34" s="596">
        <f>'APPENDIX 9'!P34+'APPENDIX 10'!P34+'APPENDIX 11'!P34+PENSIONS!P34+'APPENDIX 14'!P34+'APPENDIX 15'!P34+'APPENDIX 16'!P34</f>
        <v>0</v>
      </c>
      <c r="Q34" s="609">
        <f>'APPENDIX 9'!Q34+'APPENDIX 10'!Q34+'APPENDIX 11'!Q34+PENSIONS!Q34+'APPENDIX 14'!Q34+'APPENDIX 15'!Q34+'APPENDIX 16'!Q34</f>
        <v>976157.62628167262</v>
      </c>
    </row>
    <row r="35" spans="1:17" ht="18.75" customHeight="1" x14ac:dyDescent="0.35">
      <c r="A35" s="81"/>
      <c r="B35" s="107" t="str">
        <f>'APPENDIX 16'!B35</f>
        <v>KENYA REINSURANCE CORPORATION</v>
      </c>
      <c r="C35" s="596">
        <f>'APPENDIX 9'!C35+'APPENDIX 10'!C35+'APPENDIX 11'!C35+PENSIONS!C35+'APPENDIX 14'!C35+'APPENDIX 15'!C35+'APPENDIX 16'!C35</f>
        <v>8082585.8790000007</v>
      </c>
      <c r="D35" s="596">
        <f>'APPENDIX 9'!D35+'APPENDIX 10'!D35+'APPENDIX 11'!D35+PENSIONS!D35+'APPENDIX 14'!D35+'APPENDIX 15'!D35+'APPENDIX 16'!D35</f>
        <v>2545439.91</v>
      </c>
      <c r="E35" s="596">
        <f>'APPENDIX 9'!E35+'APPENDIX 10'!E35+'APPENDIX 11'!E35+PENSIONS!E35+'APPENDIX 14'!E35+'APPENDIX 15'!E35+'APPENDIX 16'!E35</f>
        <v>2239762.7740000002</v>
      </c>
      <c r="F35" s="596">
        <f>'APPENDIX 9'!F35+'APPENDIX 10'!F35+'APPENDIX 11'!F35+PENSIONS!F35+'APPENDIX 14'!F35+'APPENDIX 15'!F35+'APPENDIX 16'!F35</f>
        <v>0</v>
      </c>
      <c r="G35" s="596">
        <f>'APPENDIX 9'!G35+'APPENDIX 10'!G35+'APPENDIX 11'!G35+PENSIONS!G35+'APPENDIX 14'!G35+'APPENDIX 15'!G35+'APPENDIX 16'!G35</f>
        <v>1689281.6785599999</v>
      </c>
      <c r="H35" s="596">
        <f>'APPENDIX 9'!H35+'APPENDIX 10'!H35+'APPENDIX 11'!H35+PENSIONS!H35+'APPENDIX 14'!H35+'APPENDIX 15'!H35+'APPENDIX 16'!H35</f>
        <v>1689281.6785599999</v>
      </c>
      <c r="I35" s="596">
        <f>'APPENDIX 9'!I35+'APPENDIX 10'!I35+'APPENDIX 11'!I35+PENSIONS!I35+'APPENDIX 14'!I35+'APPENDIX 15'!I35+'APPENDIX 16'!I35</f>
        <v>0</v>
      </c>
      <c r="J35" s="596">
        <f>'APPENDIX 9'!J35+'APPENDIX 10'!J35+'APPENDIX 11'!J35+PENSIONS!J35+'APPENDIX 14'!J35+'APPENDIX 15'!J35+'APPENDIX 16'!J35</f>
        <v>0</v>
      </c>
      <c r="K35" s="596">
        <f>'APPENDIX 9'!K35+'APPENDIX 10'!K35+'APPENDIX 11'!K35+PENSIONS!K35+'APPENDIX 14'!K35+'APPENDIX 15'!K35+'APPENDIX 16'!K35</f>
        <v>0</v>
      </c>
      <c r="L35" s="596">
        <f>'APPENDIX 9'!L35+'APPENDIX 10'!L35+'APPENDIX 11'!L35+PENSIONS!L35+'APPENDIX 14'!L35+'APPENDIX 15'!L35+'APPENDIX 16'!L35</f>
        <v>549968.24800000002</v>
      </c>
      <c r="M35" s="596">
        <f>'APPENDIX 9'!M35+'APPENDIX 10'!M35+'APPENDIX 11'!M35+PENSIONS!M35+'APPENDIX 14'!M35+'APPENDIX 15'!M35+'APPENDIX 16'!M35</f>
        <v>-87181</v>
      </c>
      <c r="N35" s="596">
        <f>'APPENDIX 9'!N35+'APPENDIX 10'!N35+'APPENDIX 11'!N35+PENSIONS!N35+'APPENDIX 14'!N35+'APPENDIX 15'!N35+'APPENDIX 16'!N35</f>
        <v>1161967</v>
      </c>
      <c r="O35" s="596">
        <f>'APPENDIX 9'!O35+'APPENDIX 10'!O35+'APPENDIX 11'!O35+PENSIONS!O35+'APPENDIX 14'!O35+'APPENDIX 15'!O35+'APPENDIX 16'!O35</f>
        <v>0</v>
      </c>
      <c r="P35" s="596">
        <f>'APPENDIX 9'!P35+'APPENDIX 10'!P35+'APPENDIX 11'!P35+PENSIONS!P35+'APPENDIX 14'!P35+'APPENDIX 15'!P35+'APPENDIX 16'!P35</f>
        <v>0</v>
      </c>
      <c r="Q35" s="609">
        <f>'APPENDIX 9'!Q35+'APPENDIX 10'!Q35+'APPENDIX 11'!Q35+PENSIONS!Q35+'APPENDIX 14'!Q35+'APPENDIX 15'!Q35+'APPENDIX 16'!Q35</f>
        <v>9332246.7264400013</v>
      </c>
    </row>
    <row r="36" spans="1:17" s="23" customFormat="1" ht="18.75" customHeight="1" x14ac:dyDescent="0.35">
      <c r="A36" s="613"/>
      <c r="B36" s="175" t="s">
        <v>55</v>
      </c>
      <c r="C36" s="610">
        <f t="shared" ref="C36:Q36" si="1">SUM(C33:C35)</f>
        <v>8726865.3289999999</v>
      </c>
      <c r="D36" s="610">
        <f t="shared" si="1"/>
        <v>3709090.4709999999</v>
      </c>
      <c r="E36" s="610">
        <f t="shared" si="1"/>
        <v>3294811.3150000004</v>
      </c>
      <c r="F36" s="610">
        <f t="shared" si="1"/>
        <v>0</v>
      </c>
      <c r="G36" s="610">
        <f t="shared" si="1"/>
        <v>2189550.4457953195</v>
      </c>
      <c r="H36" s="610">
        <f t="shared" si="1"/>
        <v>2189550.4457953195</v>
      </c>
      <c r="I36" s="610">
        <f t="shared" si="1"/>
        <v>0</v>
      </c>
      <c r="J36" s="610">
        <f t="shared" si="1"/>
        <v>0</v>
      </c>
      <c r="K36" s="610">
        <f t="shared" si="1"/>
        <v>0</v>
      </c>
      <c r="L36" s="610">
        <f t="shared" si="1"/>
        <v>750039.23065000004</v>
      </c>
      <c r="M36" s="610">
        <f t="shared" si="1"/>
        <v>-1245.2415169924789</v>
      </c>
      <c r="N36" s="610">
        <f t="shared" si="1"/>
        <v>1327926.0179999999</v>
      </c>
      <c r="O36" s="610">
        <f t="shared" si="1"/>
        <v>12848.7</v>
      </c>
      <c r="P36" s="610">
        <f t="shared" si="1"/>
        <v>0</v>
      </c>
      <c r="Q36" s="610">
        <f t="shared" si="1"/>
        <v>10398409.527071673</v>
      </c>
    </row>
    <row r="37" spans="1:17" ht="18.75" customHeight="1" x14ac:dyDescent="0.35">
      <c r="A37" s="81"/>
      <c r="B37" s="827" t="s">
        <v>61</v>
      </c>
      <c r="C37" s="728"/>
      <c r="D37" s="728"/>
      <c r="E37" s="728"/>
      <c r="F37" s="728"/>
      <c r="G37" s="728"/>
      <c r="H37" s="728"/>
      <c r="I37" s="728"/>
      <c r="J37" s="728"/>
      <c r="K37" s="728"/>
      <c r="L37" s="728"/>
      <c r="M37" s="728"/>
      <c r="N37" s="728"/>
      <c r="O37" s="728"/>
      <c r="P37" s="728"/>
      <c r="Q37" s="728"/>
    </row>
  </sheetData>
  <sheetProtection algorithmName="SHA-512" hashValue="jJzu9ZSfINvn3fngWT1gMNzvC4Pdf7kabXyKDP5teMXysWits1K4l18XZ2qBR5jN4j8ObP8ZFnu6rGTNzTdxNw==" saltValue="zg56Ud5kRkQLfxm8lC61Eg==" spinCount="100000" sheet="1" objects="1" scenarios="1"/>
  <mergeCells count="4">
    <mergeCell ref="B37:Q37"/>
    <mergeCell ref="B32:Q32"/>
    <mergeCell ref="B3:Q3"/>
    <mergeCell ref="B5:Q5"/>
  </mergeCells>
  <pageMargins left="0.7" right="0.7" top="0.75" bottom="0.75" header="0.3" footer="0.3"/>
  <pageSetup scale="43" orientation="landscape"/>
  <headerFooter>
    <oddFooter>&amp;C_x000D_&amp;1#&amp;"Calibri"&amp;11&amp;K000000 Britam Public</oddFooter>
  </headerFooter>
  <drawing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23">
    <tabColor rgb="FFCC9900"/>
    <pageSetUpPr fitToPage="1"/>
  </sheetPr>
  <dimension ref="B3:L38"/>
  <sheetViews>
    <sheetView showGridLines="0" topLeftCell="A30" zoomScale="85" zoomScaleNormal="85" workbookViewId="0">
      <selection activeCell="B4" sqref="B4"/>
    </sheetView>
  </sheetViews>
  <sheetFormatPr defaultRowHeight="14.5" x14ac:dyDescent="0.35"/>
  <cols>
    <col min="2" max="2" width="43.453125" customWidth="1"/>
    <col min="3" max="3" width="19" customWidth="1"/>
    <col min="4" max="4" width="17.1796875" customWidth="1"/>
    <col min="5" max="5" width="20.54296875" customWidth="1"/>
    <col min="6" max="6" width="14.453125" customWidth="1"/>
    <col min="7" max="7" width="22.54296875" customWidth="1"/>
    <col min="8" max="8" width="20.453125" customWidth="1"/>
    <col min="9" max="9" width="20.1796875" customWidth="1"/>
    <col min="10" max="10" width="13.54296875" customWidth="1"/>
    <col min="11" max="11" width="16.54296875" customWidth="1"/>
    <col min="12" max="12" width="12.90625" bestFit="1" customWidth="1"/>
    <col min="13" max="13" width="11" bestFit="1" customWidth="1"/>
    <col min="14" max="15" width="12" bestFit="1" customWidth="1"/>
  </cols>
  <sheetData>
    <row r="3" spans="2:12" ht="18" customHeight="1" x14ac:dyDescent="0.35">
      <c r="B3" s="825" t="s">
        <v>1626</v>
      </c>
      <c r="C3" s="723"/>
      <c r="D3" s="723"/>
      <c r="E3" s="723"/>
      <c r="F3" s="723"/>
      <c r="G3" s="723"/>
      <c r="H3" s="723"/>
      <c r="I3" s="724"/>
    </row>
    <row r="4" spans="2:12" ht="31.5" customHeight="1" x14ac:dyDescent="0.35">
      <c r="B4" s="48" t="s">
        <v>1</v>
      </c>
      <c r="C4" s="57" t="s">
        <v>413</v>
      </c>
      <c r="D4" s="57" t="s">
        <v>414</v>
      </c>
      <c r="E4" s="57" t="s">
        <v>415</v>
      </c>
      <c r="F4" s="57" t="s">
        <v>416</v>
      </c>
      <c r="G4" s="57" t="s">
        <v>417</v>
      </c>
      <c r="H4" s="57" t="s">
        <v>418</v>
      </c>
      <c r="I4" s="57" t="s">
        <v>419</v>
      </c>
    </row>
    <row r="5" spans="2:12" x14ac:dyDescent="0.35">
      <c r="B5" s="824" t="s">
        <v>17</v>
      </c>
      <c r="C5" s="723"/>
      <c r="D5" s="723"/>
      <c r="E5" s="723"/>
      <c r="F5" s="723"/>
      <c r="G5" s="723"/>
      <c r="H5" s="723"/>
      <c r="I5" s="724"/>
    </row>
    <row r="6" spans="2:12" x14ac:dyDescent="0.35">
      <c r="B6" s="24" t="s">
        <v>294</v>
      </c>
      <c r="C6" s="585">
        <v>9105509</v>
      </c>
      <c r="D6" s="585">
        <v>8028683</v>
      </c>
      <c r="E6" s="585" t="s">
        <v>1563</v>
      </c>
      <c r="F6" s="585">
        <v>450000</v>
      </c>
      <c r="G6" s="585" t="s">
        <v>1563</v>
      </c>
      <c r="H6" s="585">
        <v>626826</v>
      </c>
      <c r="I6" s="593">
        <v>1076826</v>
      </c>
      <c r="J6" s="713"/>
      <c r="K6" s="713"/>
      <c r="L6" s="713"/>
    </row>
    <row r="7" spans="2:12" x14ac:dyDescent="0.35">
      <c r="B7" s="24" t="s">
        <v>295</v>
      </c>
      <c r="C7" s="657">
        <v>12374264</v>
      </c>
      <c r="D7" s="657">
        <v>11466982</v>
      </c>
      <c r="E7" s="657">
        <v>755472</v>
      </c>
      <c r="F7" s="657" t="s">
        <v>1563</v>
      </c>
      <c r="G7" s="657" t="s">
        <v>1563</v>
      </c>
      <c r="H7" s="657">
        <v>151810</v>
      </c>
      <c r="I7" s="658">
        <v>907282</v>
      </c>
      <c r="J7" s="713"/>
      <c r="K7" s="713"/>
      <c r="L7" s="713"/>
    </row>
    <row r="8" spans="2:12" x14ac:dyDescent="0.35">
      <c r="B8" s="24" t="s">
        <v>296</v>
      </c>
      <c r="C8" s="596">
        <v>116281567</v>
      </c>
      <c r="D8" s="596">
        <v>104842828</v>
      </c>
      <c r="E8" s="596" t="s">
        <v>1563</v>
      </c>
      <c r="F8" s="659">
        <v>2340608</v>
      </c>
      <c r="G8" s="596" t="s">
        <v>1563</v>
      </c>
      <c r="H8" s="596">
        <v>9098131</v>
      </c>
      <c r="I8" s="609">
        <v>11438739</v>
      </c>
      <c r="J8" s="713"/>
      <c r="K8" s="713"/>
      <c r="L8" s="713"/>
    </row>
    <row r="9" spans="2:12" x14ac:dyDescent="0.35">
      <c r="B9" s="24" t="s">
        <v>297</v>
      </c>
      <c r="C9" s="585">
        <v>661428</v>
      </c>
      <c r="D9" s="585">
        <v>661428</v>
      </c>
      <c r="E9" s="585" t="s">
        <v>1563</v>
      </c>
      <c r="F9" s="585" t="s">
        <v>1563</v>
      </c>
      <c r="G9" s="585" t="s">
        <v>1563</v>
      </c>
      <c r="H9" s="585" t="s">
        <v>1563</v>
      </c>
      <c r="I9" s="593" t="s">
        <v>1563</v>
      </c>
      <c r="J9" s="713"/>
      <c r="K9" s="713"/>
      <c r="L9" s="713"/>
    </row>
    <row r="10" spans="2:12" x14ac:dyDescent="0.35">
      <c r="B10" s="24" t="s">
        <v>298</v>
      </c>
      <c r="C10" s="659">
        <v>913989</v>
      </c>
      <c r="D10" s="659">
        <v>913989</v>
      </c>
      <c r="E10" s="659" t="s">
        <v>1563</v>
      </c>
      <c r="F10" s="659">
        <v>30206</v>
      </c>
      <c r="G10" s="659" t="s">
        <v>1563</v>
      </c>
      <c r="H10" s="659">
        <v>-30206</v>
      </c>
      <c r="I10" s="658" t="s">
        <v>1563</v>
      </c>
      <c r="J10" s="713"/>
      <c r="K10" s="713"/>
      <c r="L10" s="713"/>
    </row>
    <row r="11" spans="2:12" x14ac:dyDescent="0.35">
      <c r="B11" s="24" t="s">
        <v>299</v>
      </c>
      <c r="C11" s="659">
        <v>6122566</v>
      </c>
      <c r="D11" s="659">
        <v>6122566</v>
      </c>
      <c r="E11" s="659" t="s">
        <v>1563</v>
      </c>
      <c r="F11" s="659" t="s">
        <v>1563</v>
      </c>
      <c r="G11" s="659" t="s">
        <v>1563</v>
      </c>
      <c r="H11" s="659" t="s">
        <v>1563</v>
      </c>
      <c r="I11" s="658" t="s">
        <v>1563</v>
      </c>
      <c r="J11" s="713"/>
      <c r="K11" s="713"/>
      <c r="L11" s="713"/>
    </row>
    <row r="12" spans="2:12" x14ac:dyDescent="0.35">
      <c r="B12" s="24" t="s">
        <v>26</v>
      </c>
      <c r="C12" s="659">
        <v>356208</v>
      </c>
      <c r="D12" s="659">
        <v>356208</v>
      </c>
      <c r="E12" s="659" t="s">
        <v>1563</v>
      </c>
      <c r="F12" s="659" t="s">
        <v>1563</v>
      </c>
      <c r="G12" s="659">
        <v>55785</v>
      </c>
      <c r="H12" s="659">
        <v>-55785</v>
      </c>
      <c r="I12" s="658" t="s">
        <v>1563</v>
      </c>
      <c r="J12" s="713"/>
      <c r="K12" s="713"/>
      <c r="L12" s="713"/>
    </row>
    <row r="13" spans="2:12" x14ac:dyDescent="0.35">
      <c r="B13" s="24" t="s">
        <v>300</v>
      </c>
      <c r="C13" s="585">
        <v>15259550</v>
      </c>
      <c r="D13" s="585">
        <v>15259550</v>
      </c>
      <c r="E13" s="585" t="s">
        <v>1563</v>
      </c>
      <c r="F13" s="585">
        <v>934495</v>
      </c>
      <c r="G13" s="585" t="s">
        <v>1563</v>
      </c>
      <c r="H13" s="585">
        <v>-934495</v>
      </c>
      <c r="I13" s="593" t="s">
        <v>1563</v>
      </c>
      <c r="J13" s="713"/>
      <c r="K13" s="713"/>
      <c r="L13" s="713"/>
    </row>
    <row r="14" spans="2:12" x14ac:dyDescent="0.35">
      <c r="B14" s="24" t="s">
        <v>301</v>
      </c>
      <c r="C14" s="596">
        <v>39349784</v>
      </c>
      <c r="D14" s="596">
        <v>35170574</v>
      </c>
      <c r="E14" s="596">
        <v>3341993</v>
      </c>
      <c r="F14" s="596">
        <v>168998</v>
      </c>
      <c r="G14" s="596" t="s">
        <v>1563</v>
      </c>
      <c r="H14" s="596">
        <v>668219</v>
      </c>
      <c r="I14" s="609">
        <v>4179210</v>
      </c>
      <c r="J14" s="713"/>
      <c r="K14" s="713"/>
      <c r="L14" s="713"/>
    </row>
    <row r="15" spans="2:12" x14ac:dyDescent="0.35">
      <c r="B15" s="24" t="s">
        <v>302</v>
      </c>
      <c r="C15" s="659">
        <v>1643296</v>
      </c>
      <c r="D15" s="659">
        <v>1414412</v>
      </c>
      <c r="E15" s="659" t="s">
        <v>1563</v>
      </c>
      <c r="F15" s="659">
        <v>0</v>
      </c>
      <c r="G15" s="659">
        <v>-85746</v>
      </c>
      <c r="H15" s="659">
        <v>314630</v>
      </c>
      <c r="I15" s="660">
        <v>228883</v>
      </c>
      <c r="J15" s="713"/>
      <c r="K15" s="713"/>
      <c r="L15" s="713"/>
    </row>
    <row r="16" spans="2:12" x14ac:dyDescent="0.35">
      <c r="B16" s="24" t="s">
        <v>303</v>
      </c>
      <c r="C16" s="659">
        <v>143231242</v>
      </c>
      <c r="D16" s="659">
        <v>124523736</v>
      </c>
      <c r="E16" s="659" t="s">
        <v>1563</v>
      </c>
      <c r="F16" s="659">
        <v>1200000</v>
      </c>
      <c r="G16" s="659" t="s">
        <v>1563</v>
      </c>
      <c r="H16" s="659">
        <v>17507506</v>
      </c>
      <c r="I16" s="660">
        <v>18707506</v>
      </c>
      <c r="J16" s="713"/>
      <c r="K16" s="713"/>
      <c r="L16" s="713"/>
    </row>
    <row r="17" spans="2:12" x14ac:dyDescent="0.35">
      <c r="B17" s="24" t="s">
        <v>304</v>
      </c>
      <c r="C17" s="596">
        <v>120744821</v>
      </c>
      <c r="D17" s="596">
        <v>108418731</v>
      </c>
      <c r="E17" s="596" t="s">
        <v>1563</v>
      </c>
      <c r="F17" s="596">
        <v>1283715</v>
      </c>
      <c r="G17" s="596" t="s">
        <v>1563</v>
      </c>
      <c r="H17" s="596">
        <v>11042376</v>
      </c>
      <c r="I17" s="609">
        <v>12326090</v>
      </c>
      <c r="J17" s="713"/>
      <c r="K17" s="713"/>
      <c r="L17" s="713"/>
    </row>
    <row r="18" spans="2:12" x14ac:dyDescent="0.35">
      <c r="B18" s="24" t="s">
        <v>305</v>
      </c>
      <c r="C18" s="596">
        <v>68769367</v>
      </c>
      <c r="D18" s="596">
        <v>65906668</v>
      </c>
      <c r="E18" s="596" t="s">
        <v>1563</v>
      </c>
      <c r="F18" s="596">
        <v>653000</v>
      </c>
      <c r="G18" s="596" t="s">
        <v>1563</v>
      </c>
      <c r="H18" s="596">
        <v>2209699</v>
      </c>
      <c r="I18" s="609">
        <v>2862699</v>
      </c>
      <c r="J18" s="713"/>
      <c r="K18" s="713"/>
      <c r="L18" s="713"/>
    </row>
    <row r="19" spans="2:12" x14ac:dyDescent="0.35">
      <c r="B19" s="24" t="s">
        <v>306</v>
      </c>
      <c r="C19" s="659">
        <v>2066294</v>
      </c>
      <c r="D19" s="659">
        <v>1511174</v>
      </c>
      <c r="E19" s="659">
        <v>136696</v>
      </c>
      <c r="F19" s="659" t="s">
        <v>1563</v>
      </c>
      <c r="G19" s="659" t="s">
        <v>1563</v>
      </c>
      <c r="H19" s="659">
        <v>418424</v>
      </c>
      <c r="I19" s="660">
        <v>555120</v>
      </c>
      <c r="J19" s="713"/>
      <c r="K19" s="713"/>
      <c r="L19" s="713"/>
    </row>
    <row r="20" spans="2:12" x14ac:dyDescent="0.35">
      <c r="B20" s="24" t="s">
        <v>307</v>
      </c>
      <c r="C20" s="659">
        <v>-360034</v>
      </c>
      <c r="D20" s="659">
        <v>-360034</v>
      </c>
      <c r="E20" s="659" t="s">
        <v>1563</v>
      </c>
      <c r="F20" s="659" t="s">
        <v>1563</v>
      </c>
      <c r="G20" s="659" t="s">
        <v>1563</v>
      </c>
      <c r="H20" s="659" t="s">
        <v>1563</v>
      </c>
      <c r="I20" s="660" t="s">
        <v>1563</v>
      </c>
      <c r="J20" s="713"/>
      <c r="K20" s="713"/>
      <c r="L20" s="713"/>
    </row>
    <row r="21" spans="2:12" x14ac:dyDescent="0.35">
      <c r="B21" s="24" t="s">
        <v>308</v>
      </c>
      <c r="C21" s="659">
        <v>20011345</v>
      </c>
      <c r="D21" s="659">
        <v>20011345</v>
      </c>
      <c r="E21" s="659" t="s">
        <v>1563</v>
      </c>
      <c r="F21" s="659" t="s">
        <v>1563</v>
      </c>
      <c r="G21" s="659" t="s">
        <v>1563</v>
      </c>
      <c r="H21" s="659" t="s">
        <v>1563</v>
      </c>
      <c r="I21" s="660" t="s">
        <v>1563</v>
      </c>
      <c r="J21" s="713"/>
      <c r="K21" s="713"/>
      <c r="L21" s="713"/>
    </row>
    <row r="22" spans="2:12" ht="15" customHeight="1" x14ac:dyDescent="0.35">
      <c r="B22" s="24" t="s">
        <v>40</v>
      </c>
      <c r="C22" s="659">
        <v>-2202875</v>
      </c>
      <c r="D22" s="659" t="s">
        <v>1563</v>
      </c>
      <c r="E22" s="659">
        <v>418207</v>
      </c>
      <c r="F22" s="659" t="s">
        <v>1563</v>
      </c>
      <c r="G22" s="659" t="s">
        <v>1563</v>
      </c>
      <c r="H22" s="659">
        <v>-2621082</v>
      </c>
      <c r="I22" s="660">
        <v>-2202875</v>
      </c>
      <c r="J22" s="713"/>
      <c r="K22" s="713"/>
      <c r="L22" s="713"/>
    </row>
    <row r="23" spans="2:12" x14ac:dyDescent="0.35">
      <c r="B23" s="24" t="s">
        <v>309</v>
      </c>
      <c r="C23" s="659">
        <v>9665013</v>
      </c>
      <c r="D23" s="661">
        <v>9432782</v>
      </c>
      <c r="E23" s="659" t="s">
        <v>1563</v>
      </c>
      <c r="F23" s="659" t="s">
        <v>1563</v>
      </c>
      <c r="G23" s="659" t="s">
        <v>1563</v>
      </c>
      <c r="H23" s="659">
        <v>232231</v>
      </c>
      <c r="I23" s="660">
        <v>232231</v>
      </c>
      <c r="J23" s="713"/>
      <c r="K23" s="713"/>
      <c r="L23" s="713"/>
    </row>
    <row r="24" spans="2:12" x14ac:dyDescent="0.35">
      <c r="B24" s="24" t="s">
        <v>310</v>
      </c>
      <c r="C24" s="596">
        <v>12665631</v>
      </c>
      <c r="D24" s="596">
        <v>10930392</v>
      </c>
      <c r="E24" s="596" t="s">
        <v>1563</v>
      </c>
      <c r="F24" s="596" t="s">
        <v>1563</v>
      </c>
      <c r="G24" s="596" t="s">
        <v>1563</v>
      </c>
      <c r="H24" s="596">
        <v>1735239</v>
      </c>
      <c r="I24" s="609">
        <v>1735239</v>
      </c>
      <c r="J24" s="713"/>
      <c r="K24" s="713"/>
      <c r="L24" s="713"/>
    </row>
    <row r="25" spans="2:12" x14ac:dyDescent="0.35">
      <c r="B25" s="24" t="s">
        <v>311</v>
      </c>
      <c r="C25" s="659">
        <v>4168697</v>
      </c>
      <c r="D25" s="659">
        <v>4168697</v>
      </c>
      <c r="E25" s="659" t="s">
        <v>1563</v>
      </c>
      <c r="F25" s="659" t="s">
        <v>1563</v>
      </c>
      <c r="G25" s="659">
        <v>224577</v>
      </c>
      <c r="H25" s="659">
        <v>-224577</v>
      </c>
      <c r="I25" s="660" t="s">
        <v>1563</v>
      </c>
      <c r="J25" s="713"/>
      <c r="K25" s="713"/>
      <c r="L25" s="713"/>
    </row>
    <row r="26" spans="2:12" x14ac:dyDescent="0.35">
      <c r="B26" s="24" t="s">
        <v>312</v>
      </c>
      <c r="C26" s="659">
        <v>2522554</v>
      </c>
      <c r="D26" s="659">
        <v>2522554</v>
      </c>
      <c r="E26" s="659" t="s">
        <v>1563</v>
      </c>
      <c r="F26" s="659" t="s">
        <v>1563</v>
      </c>
      <c r="G26" s="659" t="s">
        <v>1563</v>
      </c>
      <c r="H26" s="659" t="s">
        <v>1563</v>
      </c>
      <c r="I26" s="660" t="s">
        <v>1563</v>
      </c>
      <c r="J26" s="713"/>
      <c r="K26" s="713"/>
      <c r="L26" s="713"/>
    </row>
    <row r="27" spans="2:12" x14ac:dyDescent="0.35">
      <c r="B27" s="24" t="s">
        <v>313</v>
      </c>
      <c r="C27" s="596">
        <v>27883071</v>
      </c>
      <c r="D27" s="596">
        <v>25154281</v>
      </c>
      <c r="E27" s="596">
        <v>104638</v>
      </c>
      <c r="F27" s="596">
        <v>553469</v>
      </c>
      <c r="G27" s="596" t="s">
        <v>1563</v>
      </c>
      <c r="H27" s="596">
        <v>2070683</v>
      </c>
      <c r="I27" s="609">
        <v>2728790</v>
      </c>
      <c r="J27" s="713"/>
      <c r="K27" s="713"/>
      <c r="L27" s="713"/>
    </row>
    <row r="28" spans="2:12" x14ac:dyDescent="0.35">
      <c r="B28" s="24" t="s">
        <v>314</v>
      </c>
      <c r="C28" s="596">
        <v>43841</v>
      </c>
      <c r="D28" s="596">
        <v>43841</v>
      </c>
      <c r="E28" s="596" t="s">
        <v>1563</v>
      </c>
      <c r="F28" s="596">
        <v>177437</v>
      </c>
      <c r="G28" s="596" t="s">
        <v>1563</v>
      </c>
      <c r="H28" s="596">
        <v>-177437</v>
      </c>
      <c r="I28" s="609" t="s">
        <v>1563</v>
      </c>
      <c r="J28" s="713"/>
      <c r="K28" s="713"/>
      <c r="L28" s="713"/>
    </row>
    <row r="29" spans="2:12" x14ac:dyDescent="0.35">
      <c r="B29" s="24" t="s">
        <v>315</v>
      </c>
      <c r="C29" s="596">
        <v>5185271</v>
      </c>
      <c r="D29" s="596">
        <v>5185271</v>
      </c>
      <c r="E29" s="596" t="s">
        <v>1563</v>
      </c>
      <c r="F29" s="596" t="s">
        <v>1563</v>
      </c>
      <c r="G29" s="596" t="s">
        <v>1563</v>
      </c>
      <c r="H29" s="596" t="s">
        <v>1563</v>
      </c>
      <c r="I29" s="609" t="s">
        <v>1563</v>
      </c>
      <c r="J29" s="713"/>
      <c r="K29" s="713"/>
      <c r="L29" s="713"/>
    </row>
    <row r="30" spans="2:12" x14ac:dyDescent="0.35">
      <c r="B30" s="24" t="s">
        <v>316</v>
      </c>
      <c r="C30" s="596">
        <v>479772.84100000001</v>
      </c>
      <c r="D30" s="596">
        <f>(29605096+418976380+5861374+25329991)/1000</f>
        <v>479772.84100000001</v>
      </c>
      <c r="E30" s="596">
        <v>0</v>
      </c>
      <c r="F30" s="596">
        <v>0</v>
      </c>
      <c r="G30" s="596">
        <v>0</v>
      </c>
      <c r="H30" s="596">
        <v>0</v>
      </c>
      <c r="I30" s="609">
        <v>0</v>
      </c>
      <c r="J30" s="713"/>
      <c r="K30" s="713"/>
      <c r="L30" s="713"/>
    </row>
    <row r="31" spans="2:12" x14ac:dyDescent="0.35">
      <c r="B31" s="162" t="s">
        <v>55</v>
      </c>
      <c r="C31" s="610">
        <f t="shared" ref="C31:H31" si="0">SUM(C6:C30)</f>
        <v>616942171.84099996</v>
      </c>
      <c r="D31" s="610">
        <f>SUM(D6:D30)</f>
        <v>562166430.84099996</v>
      </c>
      <c r="E31" s="610">
        <f t="shared" si="0"/>
        <v>4757006</v>
      </c>
      <c r="F31" s="610">
        <f t="shared" si="0"/>
        <v>7791928</v>
      </c>
      <c r="G31" s="610">
        <f t="shared" si="0"/>
        <v>194616</v>
      </c>
      <c r="H31" s="610">
        <f t="shared" si="0"/>
        <v>42032192</v>
      </c>
      <c r="I31" s="610">
        <f>SUM(I6:I30)</f>
        <v>54775740</v>
      </c>
      <c r="J31" s="713"/>
      <c r="K31" s="713"/>
      <c r="L31" s="713"/>
    </row>
    <row r="32" spans="2:12" x14ac:dyDescent="0.35">
      <c r="B32" s="824" t="s">
        <v>56</v>
      </c>
      <c r="C32" s="723"/>
      <c r="D32" s="723"/>
      <c r="E32" s="723"/>
      <c r="F32" s="723"/>
      <c r="G32" s="723"/>
      <c r="H32" s="723"/>
      <c r="I32" s="724"/>
    </row>
    <row r="33" spans="2:9" x14ac:dyDescent="0.35">
      <c r="B33" s="24" t="s">
        <v>57</v>
      </c>
      <c r="C33" s="66">
        <v>0</v>
      </c>
      <c r="D33" s="66">
        <v>0</v>
      </c>
      <c r="E33" s="66">
        <v>0</v>
      </c>
      <c r="F33" s="66">
        <v>90005.176000000007</v>
      </c>
      <c r="G33" s="66">
        <v>0</v>
      </c>
      <c r="H33" s="66">
        <v>-90005.176000000007</v>
      </c>
      <c r="I33" s="66">
        <v>0</v>
      </c>
    </row>
    <row r="34" spans="2:9" x14ac:dyDescent="0.35">
      <c r="B34" s="24" t="s">
        <v>58</v>
      </c>
      <c r="C34" s="66">
        <v>841793.25600000005</v>
      </c>
      <c r="D34" s="66">
        <v>0</v>
      </c>
      <c r="E34" s="66">
        <v>0</v>
      </c>
      <c r="F34" s="66">
        <v>0</v>
      </c>
      <c r="G34" s="66">
        <v>0</v>
      </c>
      <c r="H34" s="66">
        <v>841793.25600000005</v>
      </c>
      <c r="I34" s="66">
        <v>841793.25600000005</v>
      </c>
    </row>
    <row r="35" spans="2:9" x14ac:dyDescent="0.35">
      <c r="B35" s="24" t="s">
        <v>59</v>
      </c>
      <c r="C35" s="66">
        <v>6850500.1639999999</v>
      </c>
      <c r="D35" s="66">
        <v>0</v>
      </c>
      <c r="E35" s="66">
        <v>0</v>
      </c>
      <c r="F35" s="66">
        <v>0</v>
      </c>
      <c r="G35" s="66">
        <v>0</v>
      </c>
      <c r="H35" s="66">
        <v>6850500.1639999999</v>
      </c>
      <c r="I35" s="66">
        <v>6850500.1639999999</v>
      </c>
    </row>
    <row r="36" spans="2:9" x14ac:dyDescent="0.35">
      <c r="B36" s="162" t="s">
        <v>55</v>
      </c>
      <c r="C36" s="177">
        <f t="shared" ref="C36:I36" si="1">SUM(C33:C35)</f>
        <v>7692293.4199999999</v>
      </c>
      <c r="D36" s="177">
        <f t="shared" si="1"/>
        <v>0</v>
      </c>
      <c r="E36" s="177">
        <f t="shared" si="1"/>
        <v>0</v>
      </c>
      <c r="F36" s="177">
        <f t="shared" si="1"/>
        <v>90005.176000000007</v>
      </c>
      <c r="G36" s="177">
        <f t="shared" si="1"/>
        <v>0</v>
      </c>
      <c r="H36" s="177">
        <f t="shared" si="1"/>
        <v>7602288.2439999999</v>
      </c>
      <c r="I36" s="177">
        <f t="shared" si="1"/>
        <v>7692293.4199999999</v>
      </c>
    </row>
    <row r="37" spans="2:9" x14ac:dyDescent="0.35">
      <c r="B37" s="162" t="s">
        <v>60</v>
      </c>
      <c r="C37" s="177">
        <f t="shared" ref="C37:I37" si="2">C31+C36</f>
        <v>624634465.26099992</v>
      </c>
      <c r="D37" s="177">
        <f t="shared" si="2"/>
        <v>562166430.84099996</v>
      </c>
      <c r="E37" s="177">
        <f t="shared" si="2"/>
        <v>4757006</v>
      </c>
      <c r="F37" s="177">
        <f t="shared" si="2"/>
        <v>7881933.176</v>
      </c>
      <c r="G37" s="177">
        <f t="shared" si="2"/>
        <v>194616</v>
      </c>
      <c r="H37" s="177">
        <f t="shared" si="2"/>
        <v>49634480.244000003</v>
      </c>
      <c r="I37" s="177">
        <f t="shared" si="2"/>
        <v>62468033.420000002</v>
      </c>
    </row>
    <row r="38" spans="2:9" x14ac:dyDescent="0.35">
      <c r="B38" s="788" t="s">
        <v>61</v>
      </c>
      <c r="C38" s="786"/>
      <c r="D38" s="786"/>
      <c r="E38" s="786"/>
      <c r="F38" s="786"/>
      <c r="G38" s="786"/>
      <c r="H38" s="786"/>
      <c r="I38" s="786"/>
    </row>
  </sheetData>
  <sheetProtection algorithmName="SHA-512" hashValue="eX3HibBn6jTCOt6psamVS6bq7eJjT5jehJwD4ixYf/Ov1AMtXKn5UaaXJBfou9AziZp9t9TVq75Z/bXqYkSDzg==" saltValue="kh9SqQIlbT/53mAtDQuqTw==" spinCount="100000" sheet="1" objects="1" scenarios="1"/>
  <mergeCells count="4">
    <mergeCell ref="B3:I3"/>
    <mergeCell ref="B5:I5"/>
    <mergeCell ref="B32:I32"/>
    <mergeCell ref="B38:I38"/>
  </mergeCells>
  <pageMargins left="0.7" right="0.7" top="0.75" bottom="0.75" header="0.3" footer="0.3"/>
  <pageSetup scale="66" orientation="landscape"/>
  <headerFooter>
    <oddFooter>&amp;C_x000D_&amp;1#&amp;"Calibri"&amp;11&amp;K000000 Britam Public</oddFooter>
  </headerFooter>
  <drawing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24">
    <tabColor rgb="FFCC9900"/>
    <pageSetUpPr fitToPage="1"/>
  </sheetPr>
  <dimension ref="B3:R51"/>
  <sheetViews>
    <sheetView showGridLines="0" topLeftCell="O17" zoomScale="62" zoomScaleNormal="62" workbookViewId="0">
      <selection activeCell="B4" sqref="B4"/>
    </sheetView>
  </sheetViews>
  <sheetFormatPr defaultRowHeight="14.5" x14ac:dyDescent="0.35"/>
  <cols>
    <col min="1" max="1" width="10.81640625" customWidth="1"/>
    <col min="2" max="2" width="39.1796875" customWidth="1"/>
    <col min="3" max="13" width="15.453125" customWidth="1"/>
    <col min="14" max="14" width="16.54296875" customWidth="1"/>
    <col min="15" max="15" width="15.453125" customWidth="1"/>
    <col min="16" max="16" width="22.90625" customWidth="1"/>
    <col min="17" max="17" width="15.453125" customWidth="1"/>
    <col min="18" max="18" width="22.1796875" customWidth="1"/>
    <col min="20" max="20" width="12.54296875" bestFit="1" customWidth="1"/>
    <col min="21" max="21" width="10.54296875" bestFit="1" customWidth="1"/>
  </cols>
  <sheetData>
    <row r="3" spans="2:18" ht="17.25" customHeight="1" x14ac:dyDescent="0.35">
      <c r="B3" s="797" t="s">
        <v>1625</v>
      </c>
      <c r="C3" s="723"/>
      <c r="D3" s="723"/>
      <c r="E3" s="723"/>
      <c r="F3" s="723"/>
      <c r="G3" s="723"/>
      <c r="H3" s="723"/>
      <c r="I3" s="723"/>
      <c r="J3" s="723"/>
      <c r="K3" s="723"/>
      <c r="L3" s="723"/>
      <c r="M3" s="723"/>
      <c r="N3" s="723"/>
      <c r="O3" s="723"/>
      <c r="P3" s="723"/>
      <c r="Q3" s="723"/>
      <c r="R3" s="724"/>
    </row>
    <row r="4" spans="2:18" ht="26.5" customHeight="1" x14ac:dyDescent="0.35">
      <c r="B4" s="13" t="s">
        <v>1</v>
      </c>
      <c r="C4" s="100" t="s">
        <v>420</v>
      </c>
      <c r="D4" s="100" t="s">
        <v>239</v>
      </c>
      <c r="E4" s="100" t="s">
        <v>240</v>
      </c>
      <c r="F4" s="100" t="s">
        <v>421</v>
      </c>
      <c r="G4" s="100" t="s">
        <v>242</v>
      </c>
      <c r="H4" s="100" t="s">
        <v>243</v>
      </c>
      <c r="I4" s="100" t="s">
        <v>244</v>
      </c>
      <c r="J4" s="100" t="s">
        <v>245</v>
      </c>
      <c r="K4" s="16" t="s">
        <v>422</v>
      </c>
      <c r="L4" s="16" t="s">
        <v>246</v>
      </c>
      <c r="M4" s="16" t="s">
        <v>247</v>
      </c>
      <c r="N4" s="16" t="s">
        <v>423</v>
      </c>
      <c r="O4" s="16" t="s">
        <v>249</v>
      </c>
      <c r="P4" s="16" t="s">
        <v>250</v>
      </c>
      <c r="Q4" s="16" t="s">
        <v>424</v>
      </c>
      <c r="R4" s="16" t="s">
        <v>396</v>
      </c>
    </row>
    <row r="5" spans="2:18" x14ac:dyDescent="0.35">
      <c r="B5" s="794" t="s">
        <v>17</v>
      </c>
      <c r="C5" s="723"/>
      <c r="D5" s="723"/>
      <c r="E5" s="723"/>
      <c r="F5" s="723"/>
      <c r="G5" s="723"/>
      <c r="H5" s="723"/>
      <c r="I5" s="723"/>
      <c r="J5" s="723"/>
      <c r="K5" s="723"/>
      <c r="L5" s="723"/>
      <c r="M5" s="723"/>
      <c r="N5" s="723"/>
      <c r="O5" s="723"/>
      <c r="P5" s="723"/>
      <c r="Q5" s="723"/>
      <c r="R5" s="724"/>
    </row>
    <row r="6" spans="2:18" ht="15" customHeight="1" x14ac:dyDescent="0.35">
      <c r="B6" s="17" t="s">
        <v>18</v>
      </c>
      <c r="C6" s="585">
        <v>0</v>
      </c>
      <c r="D6" s="585">
        <v>2548.5791899999999</v>
      </c>
      <c r="E6" s="585">
        <v>1191.2191499999999</v>
      </c>
      <c r="F6" s="585">
        <v>16572.180369999991</v>
      </c>
      <c r="G6" s="585">
        <v>21899.082580000009</v>
      </c>
      <c r="H6" s="585">
        <v>1185.08052</v>
      </c>
      <c r="I6" s="585">
        <v>0</v>
      </c>
      <c r="J6" s="585">
        <v>0</v>
      </c>
      <c r="K6" s="586">
        <v>0</v>
      </c>
      <c r="L6" s="586">
        <v>13851.27778</v>
      </c>
      <c r="M6" s="586">
        <v>12187.902389999999</v>
      </c>
      <c r="N6" s="586">
        <v>77971.904449999987</v>
      </c>
      <c r="O6" s="586">
        <v>9353036.9307900015</v>
      </c>
      <c r="P6" s="586">
        <v>57888.761330000001</v>
      </c>
      <c r="Q6" s="587">
        <v>9558332.9185500015</v>
      </c>
      <c r="R6" s="109">
        <f t="shared" ref="R6:R43" si="0">Q6/$Q$43*100</f>
        <v>5.007585616357316</v>
      </c>
    </row>
    <row r="7" spans="2:18" ht="15" customHeight="1" x14ac:dyDescent="0.35">
      <c r="B7" s="17" t="s">
        <v>19</v>
      </c>
      <c r="C7" s="585">
        <v>0</v>
      </c>
      <c r="D7" s="585">
        <v>32573.048999999999</v>
      </c>
      <c r="E7" s="585">
        <v>741.05899999999997</v>
      </c>
      <c r="F7" s="585">
        <v>107076.965</v>
      </c>
      <c r="G7" s="585">
        <v>14098.521000000001</v>
      </c>
      <c r="H7" s="585">
        <v>4209.2460000000001</v>
      </c>
      <c r="I7" s="585">
        <v>398818.43300000002</v>
      </c>
      <c r="J7" s="585">
        <v>244715.20800000001</v>
      </c>
      <c r="K7" s="586">
        <v>826430.88300000003</v>
      </c>
      <c r="L7" s="586">
        <v>10816.245999999999</v>
      </c>
      <c r="M7" s="586">
        <v>19097.66</v>
      </c>
      <c r="N7" s="586">
        <v>21015.733</v>
      </c>
      <c r="O7" s="586">
        <v>3.0000000000000001E-3</v>
      </c>
      <c r="P7" s="586">
        <v>43722.673999999999</v>
      </c>
      <c r="Q7" s="587">
        <v>1723315.68</v>
      </c>
      <c r="R7" s="109">
        <f t="shared" si="0"/>
        <v>0.90284057744665214</v>
      </c>
    </row>
    <row r="8" spans="2:18" ht="15" customHeight="1" x14ac:dyDescent="0.35">
      <c r="B8" s="17" t="s">
        <v>20</v>
      </c>
      <c r="C8" s="585">
        <v>0</v>
      </c>
      <c r="D8" s="585">
        <v>44164.994650000001</v>
      </c>
      <c r="E8" s="585">
        <v>107741.92611</v>
      </c>
      <c r="F8" s="585">
        <v>551632.39218999818</v>
      </c>
      <c r="G8" s="585">
        <v>700424.64981999993</v>
      </c>
      <c r="H8" s="585">
        <v>23112.112249999998</v>
      </c>
      <c r="I8" s="585">
        <v>943730.0255499999</v>
      </c>
      <c r="J8" s="585">
        <v>138959.85251999999</v>
      </c>
      <c r="K8" s="586">
        <v>0</v>
      </c>
      <c r="L8" s="586">
        <v>300469.91047000169</v>
      </c>
      <c r="M8" s="586">
        <v>101214.36900000001</v>
      </c>
      <c r="N8" s="586">
        <v>288899.50699999998</v>
      </c>
      <c r="O8" s="586">
        <v>0</v>
      </c>
      <c r="P8" s="586">
        <v>0</v>
      </c>
      <c r="Q8" s="587">
        <v>3200349.7395600001</v>
      </c>
      <c r="R8" s="109">
        <f t="shared" si="0"/>
        <v>1.6766548580905347</v>
      </c>
    </row>
    <row r="9" spans="2:18" ht="15" customHeight="1" x14ac:dyDescent="0.35">
      <c r="B9" s="17" t="s">
        <v>22</v>
      </c>
      <c r="C9" s="585">
        <v>314285.80200000003</v>
      </c>
      <c r="D9" s="585">
        <v>203350.514</v>
      </c>
      <c r="E9" s="585">
        <v>129411.852</v>
      </c>
      <c r="F9" s="585">
        <v>1919896.5519999999</v>
      </c>
      <c r="G9" s="585">
        <v>287318.21000000002</v>
      </c>
      <c r="H9" s="585">
        <v>273380.45199999999</v>
      </c>
      <c r="I9" s="585">
        <v>2365596.0070000002</v>
      </c>
      <c r="J9" s="585">
        <v>1691642.932</v>
      </c>
      <c r="K9" s="586">
        <v>0</v>
      </c>
      <c r="L9" s="586">
        <v>331036.04499999998</v>
      </c>
      <c r="M9" s="586">
        <v>234928.277</v>
      </c>
      <c r="N9" s="586">
        <v>792755.978</v>
      </c>
      <c r="O9" s="586">
        <v>7589067.0109999999</v>
      </c>
      <c r="P9" s="586">
        <v>572053.09699999995</v>
      </c>
      <c r="Q9" s="587">
        <v>16704722.729</v>
      </c>
      <c r="R9" s="109">
        <f t="shared" si="0"/>
        <v>8.7515605467807127</v>
      </c>
    </row>
    <row r="10" spans="2:18" ht="15" customHeight="1" x14ac:dyDescent="0.35">
      <c r="B10" s="17" t="s">
        <v>278</v>
      </c>
      <c r="C10" s="585">
        <v>3688.8153000000002</v>
      </c>
      <c r="D10" s="585">
        <v>549674.17372000008</v>
      </c>
      <c r="E10" s="585">
        <v>132474.37716999999</v>
      </c>
      <c r="F10" s="585">
        <v>1605503.99511</v>
      </c>
      <c r="G10" s="585">
        <v>503778.09497999988</v>
      </c>
      <c r="H10" s="585">
        <v>612515.87181999872</v>
      </c>
      <c r="I10" s="585">
        <v>1354379.6025900031</v>
      </c>
      <c r="J10" s="585">
        <v>896054.45418000012</v>
      </c>
      <c r="K10" s="586">
        <v>0</v>
      </c>
      <c r="L10" s="586">
        <v>715175.50629478844</v>
      </c>
      <c r="M10" s="586">
        <v>771104.40934999916</v>
      </c>
      <c r="N10" s="586">
        <v>3129222.4845899981</v>
      </c>
      <c r="O10" s="586">
        <v>3951070.9789321502</v>
      </c>
      <c r="P10" s="586">
        <v>1470091.032711877</v>
      </c>
      <c r="Q10" s="587">
        <v>15694733.79674881</v>
      </c>
      <c r="R10" s="109">
        <f t="shared" si="0"/>
        <v>8.2224299867846522</v>
      </c>
    </row>
    <row r="11" spans="2:18" ht="15" customHeight="1" x14ac:dyDescent="0.35">
      <c r="B11" s="102" t="s">
        <v>279</v>
      </c>
      <c r="C11" s="585">
        <v>0</v>
      </c>
      <c r="D11" s="585">
        <v>65634.558000000005</v>
      </c>
      <c r="E11" s="585">
        <v>12941.18</v>
      </c>
      <c r="F11" s="585">
        <v>183119.88399999999</v>
      </c>
      <c r="G11" s="585">
        <v>27140.523000000001</v>
      </c>
      <c r="H11" s="585">
        <v>29769.558000000001</v>
      </c>
      <c r="I11" s="585">
        <v>861212.43299999996</v>
      </c>
      <c r="J11" s="585">
        <v>248165.12100000001</v>
      </c>
      <c r="K11" s="585">
        <v>0</v>
      </c>
      <c r="L11" s="585">
        <v>20529.865000000002</v>
      </c>
      <c r="M11" s="585">
        <v>21398.454000000002</v>
      </c>
      <c r="N11" s="585">
        <v>86576.06</v>
      </c>
      <c r="O11" s="585">
        <v>0</v>
      </c>
      <c r="P11" s="585">
        <v>18138.460999999999</v>
      </c>
      <c r="Q11" s="587">
        <v>1574626.0970000001</v>
      </c>
      <c r="R11" s="109">
        <f t="shared" si="0"/>
        <v>0.82494249380824314</v>
      </c>
    </row>
    <row r="12" spans="2:18" ht="15" customHeight="1" x14ac:dyDescent="0.35">
      <c r="B12" s="17" t="s">
        <v>25</v>
      </c>
      <c r="C12" s="585">
        <v>0</v>
      </c>
      <c r="D12" s="585">
        <v>184376.07884999999</v>
      </c>
      <c r="E12" s="585">
        <v>184801.96045000001</v>
      </c>
      <c r="F12" s="585">
        <v>784680.85651000007</v>
      </c>
      <c r="G12" s="585">
        <v>115256.18382999999</v>
      </c>
      <c r="H12" s="585">
        <v>44537.181969999991</v>
      </c>
      <c r="I12" s="585">
        <v>2776407.721152999</v>
      </c>
      <c r="J12" s="585">
        <v>2078943.14555</v>
      </c>
      <c r="K12" s="586">
        <v>0</v>
      </c>
      <c r="L12" s="586">
        <v>238645.80568999989</v>
      </c>
      <c r="M12" s="586">
        <v>549467.65474000014</v>
      </c>
      <c r="N12" s="586">
        <v>898490.88879000023</v>
      </c>
      <c r="O12" s="586">
        <v>7327295.2035334948</v>
      </c>
      <c r="P12" s="586">
        <v>226575.9846</v>
      </c>
      <c r="Q12" s="587">
        <v>15409478.665666491</v>
      </c>
      <c r="R12" s="109">
        <f t="shared" si="0"/>
        <v>8.0729855696909816</v>
      </c>
    </row>
    <row r="13" spans="2:18" ht="15" customHeight="1" x14ac:dyDescent="0.35">
      <c r="B13" s="17" t="s">
        <v>26</v>
      </c>
      <c r="C13" s="585">
        <v>0</v>
      </c>
      <c r="D13" s="585">
        <v>15801.968000000001</v>
      </c>
      <c r="E13" s="585">
        <v>3989.34</v>
      </c>
      <c r="F13" s="585">
        <v>30932.683000000001</v>
      </c>
      <c r="G13" s="585">
        <v>3898.9659999999999</v>
      </c>
      <c r="H13" s="585">
        <v>3662.8180000000002</v>
      </c>
      <c r="I13" s="585">
        <v>97693.797999999995</v>
      </c>
      <c r="J13" s="585">
        <v>39472.703999999998</v>
      </c>
      <c r="K13" s="586">
        <v>0</v>
      </c>
      <c r="L13" s="586">
        <v>10319.527</v>
      </c>
      <c r="M13" s="586">
        <v>8540.6440000000002</v>
      </c>
      <c r="N13" s="586">
        <v>21512.661</v>
      </c>
      <c r="O13" s="586">
        <v>0</v>
      </c>
      <c r="P13" s="586">
        <v>19823.183000000001</v>
      </c>
      <c r="Q13" s="587">
        <v>255648.29199999999</v>
      </c>
      <c r="R13" s="109">
        <f t="shared" si="0"/>
        <v>0.13393347153466992</v>
      </c>
    </row>
    <row r="14" spans="2:18" ht="15" customHeight="1" x14ac:dyDescent="0.35">
      <c r="B14" s="17" t="s">
        <v>27</v>
      </c>
      <c r="C14" s="585">
        <v>0</v>
      </c>
      <c r="D14" s="585">
        <v>0</v>
      </c>
      <c r="E14" s="585">
        <v>472.27800000000002</v>
      </c>
      <c r="F14" s="585">
        <v>9210.6360000000004</v>
      </c>
      <c r="G14" s="585">
        <v>5153.9160000000002</v>
      </c>
      <c r="H14" s="585">
        <v>797.04100000000005</v>
      </c>
      <c r="I14" s="585">
        <v>1061599.4084528841</v>
      </c>
      <c r="J14" s="585">
        <v>358054.81129733252</v>
      </c>
      <c r="K14" s="586">
        <v>3480174.075049771</v>
      </c>
      <c r="L14" s="586">
        <v>7124.6530000000002</v>
      </c>
      <c r="M14" s="586">
        <v>6532.6139999999996</v>
      </c>
      <c r="N14" s="586">
        <v>14233.721</v>
      </c>
      <c r="O14" s="586">
        <v>0</v>
      </c>
      <c r="P14" s="586">
        <v>28132.991999999998</v>
      </c>
      <c r="Q14" s="587">
        <v>4971486.1457999879</v>
      </c>
      <c r="R14" s="109">
        <f t="shared" si="0"/>
        <v>2.6045485889399513</v>
      </c>
    </row>
    <row r="15" spans="2:18" ht="15" customHeight="1" x14ac:dyDescent="0.35">
      <c r="B15" s="17" t="s">
        <v>28</v>
      </c>
      <c r="C15" s="585">
        <v>654721.32200000004</v>
      </c>
      <c r="D15" s="585">
        <v>158232.63099999999</v>
      </c>
      <c r="E15" s="585">
        <v>29544.859</v>
      </c>
      <c r="F15" s="585">
        <v>182984.84299999999</v>
      </c>
      <c r="G15" s="585">
        <v>51640.03</v>
      </c>
      <c r="H15" s="585">
        <v>133480.39600000001</v>
      </c>
      <c r="I15" s="585">
        <v>1232833.0819999999</v>
      </c>
      <c r="J15" s="585">
        <v>591220.23899999994</v>
      </c>
      <c r="K15" s="586">
        <v>24020.597000000002</v>
      </c>
      <c r="L15" s="586">
        <v>17813.025000000001</v>
      </c>
      <c r="M15" s="586">
        <v>62814.85</v>
      </c>
      <c r="N15" s="586">
        <v>267787.701</v>
      </c>
      <c r="O15" s="586">
        <v>0</v>
      </c>
      <c r="P15" s="586">
        <v>164746.46400000001</v>
      </c>
      <c r="Q15" s="587">
        <v>3571840.0389999999</v>
      </c>
      <c r="R15" s="109">
        <f t="shared" si="0"/>
        <v>1.8712776543400527</v>
      </c>
    </row>
    <row r="16" spans="2:18" ht="15" customHeight="1" x14ac:dyDescent="0.35">
      <c r="B16" s="17" t="s">
        <v>29</v>
      </c>
      <c r="C16" s="585">
        <v>0</v>
      </c>
      <c r="D16" s="585">
        <v>150183.351</v>
      </c>
      <c r="E16" s="585">
        <v>64948.904000000002</v>
      </c>
      <c r="F16" s="585">
        <v>471917.14600000001</v>
      </c>
      <c r="G16" s="585">
        <v>73141.865000000005</v>
      </c>
      <c r="H16" s="585">
        <v>140823.70000000001</v>
      </c>
      <c r="I16" s="585">
        <v>843850.75199999998</v>
      </c>
      <c r="J16" s="585">
        <v>839298</v>
      </c>
      <c r="K16" s="586">
        <v>0</v>
      </c>
      <c r="L16" s="586">
        <v>123527.37699999999</v>
      </c>
      <c r="M16" s="586">
        <v>178740.114</v>
      </c>
      <c r="N16" s="586">
        <v>129807.512</v>
      </c>
      <c r="O16" s="586">
        <v>2333722.142599999</v>
      </c>
      <c r="P16" s="586">
        <v>123206.026</v>
      </c>
      <c r="Q16" s="587">
        <v>5473166.8895999976</v>
      </c>
      <c r="R16" s="109">
        <f t="shared" si="0"/>
        <v>2.8673778184785963</v>
      </c>
    </row>
    <row r="17" spans="2:18" ht="15" customHeight="1" x14ac:dyDescent="0.35">
      <c r="B17" s="17" t="s">
        <v>30</v>
      </c>
      <c r="C17" s="585">
        <v>1194946.939</v>
      </c>
      <c r="D17" s="585">
        <v>600287.04099999997</v>
      </c>
      <c r="E17" s="585">
        <v>173914.37700000001</v>
      </c>
      <c r="F17" s="585">
        <v>2786348.3089999999</v>
      </c>
      <c r="G17" s="585">
        <v>218075.55</v>
      </c>
      <c r="H17" s="585">
        <v>638982.53200000001</v>
      </c>
      <c r="I17" s="585">
        <v>1848877.2379999999</v>
      </c>
      <c r="J17" s="585">
        <v>1346587.87</v>
      </c>
      <c r="K17" s="586">
        <v>332005.326</v>
      </c>
      <c r="L17" s="586">
        <v>121777.649</v>
      </c>
      <c r="M17" s="586">
        <v>499152.02899999998</v>
      </c>
      <c r="N17" s="586">
        <v>870655.82299999997</v>
      </c>
      <c r="O17" s="586">
        <v>4333193.6610000003</v>
      </c>
      <c r="P17" s="586">
        <v>522512.73300000001</v>
      </c>
      <c r="Q17" s="587">
        <v>15487317.077</v>
      </c>
      <c r="R17" s="109">
        <f t="shared" si="0"/>
        <v>8.1137649098034537</v>
      </c>
    </row>
    <row r="18" spans="2:18" ht="15" customHeight="1" x14ac:dyDescent="0.35">
      <c r="B18" s="17" t="s">
        <v>32</v>
      </c>
      <c r="C18" s="585">
        <v>91109.014999999999</v>
      </c>
      <c r="D18" s="585">
        <v>215235.66</v>
      </c>
      <c r="E18" s="585">
        <v>78991.838000000003</v>
      </c>
      <c r="F18" s="585">
        <v>875697.79200000002</v>
      </c>
      <c r="G18" s="585">
        <v>265138.95199999999</v>
      </c>
      <c r="H18" s="585">
        <v>505497.02399999998</v>
      </c>
      <c r="I18" s="585">
        <v>1608749.7350000001</v>
      </c>
      <c r="J18" s="585">
        <v>1465207.236</v>
      </c>
      <c r="K18" s="586">
        <v>0</v>
      </c>
      <c r="L18" s="586">
        <v>83162.339000000007</v>
      </c>
      <c r="M18" s="586">
        <v>218041.93700000001</v>
      </c>
      <c r="N18" s="586">
        <v>533484.29099999997</v>
      </c>
      <c r="O18" s="586">
        <v>0</v>
      </c>
      <c r="P18" s="586">
        <v>170599.052</v>
      </c>
      <c r="Q18" s="587">
        <v>6110914.8710000003</v>
      </c>
      <c r="R18" s="109">
        <f t="shared" si="0"/>
        <v>3.2014923179141355</v>
      </c>
    </row>
    <row r="19" spans="2:18" ht="15.75" customHeight="1" x14ac:dyDescent="0.35">
      <c r="B19" s="17" t="s">
        <v>34</v>
      </c>
      <c r="C19" s="585">
        <v>1314169.0319999999</v>
      </c>
      <c r="D19" s="585">
        <v>228636.83300000001</v>
      </c>
      <c r="E19" s="585">
        <v>160264.228</v>
      </c>
      <c r="F19" s="585">
        <v>1531879.189</v>
      </c>
      <c r="G19" s="585">
        <v>230654.57199999999</v>
      </c>
      <c r="H19" s="585">
        <v>292255.31199999998</v>
      </c>
      <c r="I19" s="585">
        <v>2129727.7080000001</v>
      </c>
      <c r="J19" s="585">
        <v>629268.38300000003</v>
      </c>
      <c r="K19" s="585">
        <v>0</v>
      </c>
      <c r="L19" s="585">
        <v>216317.95800000001</v>
      </c>
      <c r="M19" s="585">
        <v>215342.777</v>
      </c>
      <c r="N19" s="585">
        <v>556896.35900000005</v>
      </c>
      <c r="O19" s="585">
        <v>428715.33100000001</v>
      </c>
      <c r="P19" s="585">
        <v>272548.886</v>
      </c>
      <c r="Q19" s="587">
        <v>8206676.568</v>
      </c>
      <c r="R19" s="109">
        <f t="shared" si="0"/>
        <v>4.2994563895403246</v>
      </c>
    </row>
    <row r="20" spans="2:18" ht="15" customHeight="1" x14ac:dyDescent="0.35">
      <c r="B20" s="17" t="s">
        <v>35</v>
      </c>
      <c r="C20" s="585">
        <v>0</v>
      </c>
      <c r="D20" s="585">
        <v>170076.655</v>
      </c>
      <c r="E20" s="585">
        <v>63049.080999999998</v>
      </c>
      <c r="F20" s="585">
        <v>326629.47200000001</v>
      </c>
      <c r="G20" s="585">
        <v>27536.089</v>
      </c>
      <c r="H20" s="585">
        <v>163998.37100000001</v>
      </c>
      <c r="I20" s="585">
        <v>802144.91500000004</v>
      </c>
      <c r="J20" s="585">
        <v>307094.12099999998</v>
      </c>
      <c r="K20" s="586">
        <v>27246.862000000001</v>
      </c>
      <c r="L20" s="586">
        <v>17942.225999999999</v>
      </c>
      <c r="M20" s="586">
        <v>86620.354999999996</v>
      </c>
      <c r="N20" s="586">
        <v>260387.035</v>
      </c>
      <c r="O20" s="586">
        <v>0</v>
      </c>
      <c r="P20" s="586">
        <v>138339.97</v>
      </c>
      <c r="Q20" s="587">
        <v>2391065.1519999998</v>
      </c>
      <c r="R20" s="109">
        <f t="shared" si="0"/>
        <v>1.2526727793390975</v>
      </c>
    </row>
    <row r="21" spans="2:18" ht="15" customHeight="1" x14ac:dyDescent="0.35">
      <c r="B21" s="17" t="s">
        <v>36</v>
      </c>
      <c r="C21" s="585">
        <v>0</v>
      </c>
      <c r="D21" s="585">
        <v>0</v>
      </c>
      <c r="E21" s="585">
        <v>186</v>
      </c>
      <c r="F21" s="585">
        <v>60</v>
      </c>
      <c r="G21" s="585">
        <v>25</v>
      </c>
      <c r="H21" s="585">
        <v>291</v>
      </c>
      <c r="I21" s="585">
        <v>207350</v>
      </c>
      <c r="J21" s="585">
        <v>76196</v>
      </c>
      <c r="K21" s="586">
        <v>450482</v>
      </c>
      <c r="L21" s="586">
        <v>825</v>
      </c>
      <c r="M21" s="586">
        <v>27</v>
      </c>
      <c r="N21" s="586">
        <v>443</v>
      </c>
      <c r="O21" s="586">
        <v>0</v>
      </c>
      <c r="P21" s="586">
        <v>8</v>
      </c>
      <c r="Q21" s="587">
        <v>735892</v>
      </c>
      <c r="R21" s="109">
        <f t="shared" si="0"/>
        <v>0.38553189408592381</v>
      </c>
    </row>
    <row r="22" spans="2:18" ht="15" customHeight="1" x14ac:dyDescent="0.35">
      <c r="B22" s="17" t="s">
        <v>280</v>
      </c>
      <c r="C22" s="585">
        <v>8031</v>
      </c>
      <c r="D22" s="585">
        <v>64812</v>
      </c>
      <c r="E22" s="585">
        <v>54396</v>
      </c>
      <c r="F22" s="585">
        <v>990036</v>
      </c>
      <c r="G22" s="585">
        <v>446456</v>
      </c>
      <c r="H22" s="585">
        <v>140277</v>
      </c>
      <c r="I22" s="585">
        <v>982800</v>
      </c>
      <c r="J22" s="585">
        <v>533098</v>
      </c>
      <c r="K22" s="586">
        <v>0</v>
      </c>
      <c r="L22" s="586">
        <v>36649</v>
      </c>
      <c r="M22" s="586">
        <v>31496</v>
      </c>
      <c r="N22" s="586">
        <v>1289884</v>
      </c>
      <c r="O22" s="586">
        <v>0</v>
      </c>
      <c r="P22" s="586">
        <v>133411</v>
      </c>
      <c r="Q22" s="587">
        <v>4711346</v>
      </c>
      <c r="R22" s="109">
        <f t="shared" si="0"/>
        <v>2.4682618469478412</v>
      </c>
    </row>
    <row r="23" spans="2:18" ht="15" customHeight="1" x14ac:dyDescent="0.35">
      <c r="B23" s="17" t="s">
        <v>281</v>
      </c>
      <c r="C23" s="585">
        <v>0</v>
      </c>
      <c r="D23" s="585">
        <v>0</v>
      </c>
      <c r="E23" s="585">
        <v>0</v>
      </c>
      <c r="F23" s="585">
        <v>0</v>
      </c>
      <c r="G23" s="585">
        <v>0</v>
      </c>
      <c r="H23" s="585">
        <v>0</v>
      </c>
      <c r="I23" s="585">
        <v>0</v>
      </c>
      <c r="J23" s="585">
        <v>0</v>
      </c>
      <c r="K23" s="586">
        <v>0</v>
      </c>
      <c r="L23" s="586">
        <v>0</v>
      </c>
      <c r="M23" s="586">
        <v>0</v>
      </c>
      <c r="N23" s="586">
        <v>0</v>
      </c>
      <c r="O23" s="586">
        <v>11811949.65491794</v>
      </c>
      <c r="P23" s="586">
        <v>0</v>
      </c>
      <c r="Q23" s="587">
        <v>11811949.65491794</v>
      </c>
      <c r="R23" s="109">
        <f t="shared" si="0"/>
        <v>6.1882495302409701</v>
      </c>
    </row>
    <row r="24" spans="2:18" ht="15" customHeight="1" x14ac:dyDescent="0.35">
      <c r="B24" s="17" t="s">
        <v>38</v>
      </c>
      <c r="C24" s="585">
        <v>0</v>
      </c>
      <c r="D24" s="585">
        <v>92409.547000000006</v>
      </c>
      <c r="E24" s="585">
        <v>26000.396000000001</v>
      </c>
      <c r="F24" s="585">
        <v>360504.06800000003</v>
      </c>
      <c r="G24" s="585">
        <v>46573.785000000003</v>
      </c>
      <c r="H24" s="585">
        <v>105455.66</v>
      </c>
      <c r="I24" s="585">
        <v>320850.13799999998</v>
      </c>
      <c r="J24" s="585">
        <v>361446.81699999998</v>
      </c>
      <c r="K24" s="586">
        <v>0</v>
      </c>
      <c r="L24" s="586">
        <v>9966.6180000000004</v>
      </c>
      <c r="M24" s="586">
        <v>105666.92600000001</v>
      </c>
      <c r="N24" s="586">
        <v>210068.93400000001</v>
      </c>
      <c r="O24" s="248">
        <v>128963.632</v>
      </c>
      <c r="P24" s="586">
        <v>18014.901000000002</v>
      </c>
      <c r="Q24" s="587">
        <v>1785921.422</v>
      </c>
      <c r="R24" s="109">
        <f t="shared" si="0"/>
        <v>0.9356395619361082</v>
      </c>
    </row>
    <row r="25" spans="2:18" ht="15" customHeight="1" x14ac:dyDescent="0.35">
      <c r="B25" s="17" t="s">
        <v>39</v>
      </c>
      <c r="C25" s="585">
        <v>0</v>
      </c>
      <c r="D25" s="585">
        <v>42353.047749999998</v>
      </c>
      <c r="E25" s="585">
        <v>22919.406999999999</v>
      </c>
      <c r="F25" s="585">
        <v>90340.041249999995</v>
      </c>
      <c r="G25" s="585">
        <v>20981.855</v>
      </c>
      <c r="H25" s="585">
        <v>8602.4380000000001</v>
      </c>
      <c r="I25" s="585">
        <v>700244.22771000001</v>
      </c>
      <c r="J25" s="585">
        <v>365194.14662999997</v>
      </c>
      <c r="K25" s="586">
        <v>38636.786999999997</v>
      </c>
      <c r="L25" s="586">
        <v>12975.954</v>
      </c>
      <c r="M25" s="586">
        <v>51102.304750000003</v>
      </c>
      <c r="N25" s="586">
        <v>75126.761249999996</v>
      </c>
      <c r="O25" s="248">
        <v>0</v>
      </c>
      <c r="P25" s="586">
        <v>205564.20300000001</v>
      </c>
      <c r="Q25" s="587">
        <v>1634041.17334</v>
      </c>
      <c r="R25" s="109">
        <f t="shared" si="0"/>
        <v>0.85606989690356128</v>
      </c>
    </row>
    <row r="26" spans="2:18" ht="15" customHeight="1" x14ac:dyDescent="0.35">
      <c r="B26" s="17" t="s">
        <v>40</v>
      </c>
      <c r="C26" s="585">
        <v>0</v>
      </c>
      <c r="D26" s="585">
        <v>142214.62899999999</v>
      </c>
      <c r="E26" s="585">
        <v>28405.276999999998</v>
      </c>
      <c r="F26" s="585">
        <v>495197.17499999999</v>
      </c>
      <c r="G26" s="585">
        <v>247417.50700000001</v>
      </c>
      <c r="H26" s="585">
        <v>45808.974000000002</v>
      </c>
      <c r="I26" s="585">
        <v>613652.424</v>
      </c>
      <c r="J26" s="585">
        <v>3130444.1</v>
      </c>
      <c r="K26" s="586">
        <v>0</v>
      </c>
      <c r="L26" s="586">
        <v>51598.663</v>
      </c>
      <c r="M26" s="586">
        <v>139151.99</v>
      </c>
      <c r="N26" s="586">
        <v>276457.80300000001</v>
      </c>
      <c r="O26" s="586">
        <v>2794768.550580001</v>
      </c>
      <c r="P26" s="586">
        <v>220472.47200000001</v>
      </c>
      <c r="Q26" s="587">
        <v>8185589.5645800009</v>
      </c>
      <c r="R26" s="109">
        <f t="shared" si="0"/>
        <v>4.2884089636013165</v>
      </c>
    </row>
    <row r="27" spans="2:18" ht="15" customHeight="1" x14ac:dyDescent="0.35">
      <c r="B27" s="17" t="s">
        <v>41</v>
      </c>
      <c r="C27" s="585">
        <v>556526.12399999995</v>
      </c>
      <c r="D27" s="585">
        <v>502818.98300000001</v>
      </c>
      <c r="E27" s="585">
        <v>132843.39600000001</v>
      </c>
      <c r="F27" s="585">
        <v>2164279.5380000002</v>
      </c>
      <c r="G27" s="585">
        <v>213238.73800000001</v>
      </c>
      <c r="H27" s="585">
        <v>381107.37699999998</v>
      </c>
      <c r="I27" s="585">
        <v>728823.02599999995</v>
      </c>
      <c r="J27" s="585">
        <v>621306.92299999995</v>
      </c>
      <c r="K27" s="586">
        <v>0</v>
      </c>
      <c r="L27" s="586">
        <v>51591.326289999997</v>
      </c>
      <c r="M27" s="586">
        <v>308216.06800000003</v>
      </c>
      <c r="N27" s="586">
        <v>631110.74800000002</v>
      </c>
      <c r="O27" s="586">
        <v>0</v>
      </c>
      <c r="P27" s="586">
        <v>502123.71899999998</v>
      </c>
      <c r="Q27" s="587">
        <v>6793985.9662899999</v>
      </c>
      <c r="R27" s="109">
        <f t="shared" si="0"/>
        <v>3.5593514781747446</v>
      </c>
    </row>
    <row r="28" spans="2:18" ht="15" customHeight="1" x14ac:dyDescent="0.35">
      <c r="B28" s="17" t="s">
        <v>282</v>
      </c>
      <c r="C28" s="585">
        <v>166043</v>
      </c>
      <c r="D28" s="585">
        <v>156370</v>
      </c>
      <c r="E28" s="585">
        <v>12316</v>
      </c>
      <c r="F28" s="585">
        <v>324223</v>
      </c>
      <c r="G28" s="585">
        <v>107788</v>
      </c>
      <c r="H28" s="585">
        <v>91118</v>
      </c>
      <c r="I28" s="585">
        <v>377247</v>
      </c>
      <c r="J28" s="585">
        <v>183607</v>
      </c>
      <c r="K28" s="586">
        <v>0</v>
      </c>
      <c r="L28" s="586">
        <v>24749</v>
      </c>
      <c r="M28" s="586">
        <v>55685</v>
      </c>
      <c r="N28" s="586">
        <v>88952</v>
      </c>
      <c r="O28" s="586">
        <v>911539</v>
      </c>
      <c r="P28" s="586">
        <v>138287</v>
      </c>
      <c r="Q28" s="587">
        <v>2637926</v>
      </c>
      <c r="R28" s="109">
        <f t="shared" si="0"/>
        <v>1.3820025319455909</v>
      </c>
    </row>
    <row r="29" spans="2:18" ht="15" customHeight="1" x14ac:dyDescent="0.35">
      <c r="B29" s="17" t="s">
        <v>42</v>
      </c>
      <c r="C29" s="585">
        <v>30044.098000000002</v>
      </c>
      <c r="D29" s="585">
        <v>141844.81299999999</v>
      </c>
      <c r="E29" s="585">
        <v>53913.976000000002</v>
      </c>
      <c r="F29" s="585">
        <v>356169.69799999997</v>
      </c>
      <c r="G29" s="585">
        <v>16380.135</v>
      </c>
      <c r="H29" s="585">
        <v>154024.78899999999</v>
      </c>
      <c r="I29" s="585">
        <v>789860.57799999998</v>
      </c>
      <c r="J29" s="585">
        <v>709781.88500000001</v>
      </c>
      <c r="K29" s="586">
        <v>0</v>
      </c>
      <c r="L29" s="586">
        <v>49074.962</v>
      </c>
      <c r="M29" s="586">
        <v>104559.124</v>
      </c>
      <c r="N29" s="586">
        <v>252259.15</v>
      </c>
      <c r="O29" s="586">
        <v>0</v>
      </c>
      <c r="P29" s="586">
        <v>75711.485000000001</v>
      </c>
      <c r="Q29" s="587">
        <v>2733624.693</v>
      </c>
      <c r="R29" s="109">
        <f t="shared" si="0"/>
        <v>1.4321388269098483</v>
      </c>
    </row>
    <row r="30" spans="2:18" ht="15" customHeight="1" x14ac:dyDescent="0.35">
      <c r="B30" s="17" t="s">
        <v>283</v>
      </c>
      <c r="C30" s="585">
        <v>163673.09159</v>
      </c>
      <c r="D30" s="585">
        <v>148491.30506000001</v>
      </c>
      <c r="E30" s="585">
        <v>202409.3365</v>
      </c>
      <c r="F30" s="585">
        <v>707956.38500000001</v>
      </c>
      <c r="G30" s="585">
        <v>263726.85073000001</v>
      </c>
      <c r="H30" s="585">
        <v>106955.62022</v>
      </c>
      <c r="I30" s="585">
        <v>1305952.5381100001</v>
      </c>
      <c r="J30" s="585">
        <v>1034355.0105</v>
      </c>
      <c r="K30" s="586">
        <v>0</v>
      </c>
      <c r="L30" s="586">
        <v>90575.554700000008</v>
      </c>
      <c r="M30" s="586">
        <v>506165.85940999998</v>
      </c>
      <c r="N30" s="586">
        <v>841614.61609999987</v>
      </c>
      <c r="O30" s="586">
        <v>10622761.39834998</v>
      </c>
      <c r="P30" s="586">
        <v>64669.236109999998</v>
      </c>
      <c r="Q30" s="587">
        <v>16059306.802379981</v>
      </c>
      <c r="R30" s="109">
        <f t="shared" si="0"/>
        <v>8.4134288308997984</v>
      </c>
    </row>
    <row r="31" spans="2:18" ht="15" customHeight="1" x14ac:dyDescent="0.35">
      <c r="B31" s="17" t="s">
        <v>284</v>
      </c>
      <c r="C31" s="585">
        <v>0</v>
      </c>
      <c r="D31" s="585">
        <v>34757.069000000003</v>
      </c>
      <c r="E31" s="585">
        <v>15870.62</v>
      </c>
      <c r="F31" s="585">
        <v>188531.315</v>
      </c>
      <c r="G31" s="585">
        <v>235438.47</v>
      </c>
      <c r="H31" s="585">
        <v>3268.3530000000001</v>
      </c>
      <c r="I31" s="585">
        <v>522044.68800000002</v>
      </c>
      <c r="J31" s="585">
        <v>509182.641</v>
      </c>
      <c r="K31" s="586">
        <v>0</v>
      </c>
      <c r="L31" s="586">
        <v>33346.034</v>
      </c>
      <c r="M31" s="586">
        <v>28297.879000000001</v>
      </c>
      <c r="N31" s="586">
        <v>122401.75900000001</v>
      </c>
      <c r="O31" s="586">
        <v>974002.46600000001</v>
      </c>
      <c r="P31" s="586">
        <v>22824.771000000001</v>
      </c>
      <c r="Q31" s="587">
        <v>2689966.0649999999</v>
      </c>
      <c r="R31" s="109">
        <f t="shared" si="0"/>
        <v>1.4092661858891105</v>
      </c>
    </row>
    <row r="32" spans="2:18" ht="15" customHeight="1" x14ac:dyDescent="0.35">
      <c r="B32" s="17" t="s">
        <v>285</v>
      </c>
      <c r="C32" s="585">
        <v>0</v>
      </c>
      <c r="D32" s="585">
        <v>24066.451000000001</v>
      </c>
      <c r="E32" s="585">
        <v>10785.848</v>
      </c>
      <c r="F32" s="585">
        <v>57380.639999999999</v>
      </c>
      <c r="G32" s="585">
        <v>37522.572999999997</v>
      </c>
      <c r="H32" s="585">
        <v>11572.507</v>
      </c>
      <c r="I32" s="585">
        <v>915640.01100000006</v>
      </c>
      <c r="J32" s="585">
        <v>371117.04</v>
      </c>
      <c r="K32" s="585">
        <v>0</v>
      </c>
      <c r="L32" s="585">
        <v>9359.6380000000008</v>
      </c>
      <c r="M32" s="585">
        <v>16957.37</v>
      </c>
      <c r="N32" s="585">
        <v>103617.08</v>
      </c>
      <c r="O32" s="585">
        <v>0</v>
      </c>
      <c r="P32" s="585">
        <v>5450.6530000000002</v>
      </c>
      <c r="Q32" s="587">
        <v>1563469.811</v>
      </c>
      <c r="R32" s="109">
        <f t="shared" si="0"/>
        <v>0.81909774475193553</v>
      </c>
    </row>
    <row r="33" spans="2:18" ht="15" customHeight="1" x14ac:dyDescent="0.35">
      <c r="B33" s="17" t="s">
        <v>286</v>
      </c>
      <c r="C33" s="585">
        <v>0</v>
      </c>
      <c r="D33" s="585">
        <v>69015.131890000004</v>
      </c>
      <c r="E33" s="585">
        <v>70027.920720000024</v>
      </c>
      <c r="F33" s="585">
        <v>561004.91038999963</v>
      </c>
      <c r="G33" s="585">
        <v>119373.83805000001</v>
      </c>
      <c r="H33" s="585">
        <v>73923.441289999988</v>
      </c>
      <c r="I33" s="585">
        <v>631140.50100000005</v>
      </c>
      <c r="J33" s="585">
        <v>669579.82720999955</v>
      </c>
      <c r="K33" s="586">
        <v>11812.317999999999</v>
      </c>
      <c r="L33" s="586">
        <v>26542.700209999999</v>
      </c>
      <c r="M33" s="586">
        <v>168946.25983</v>
      </c>
      <c r="N33" s="586">
        <v>336931.47624999989</v>
      </c>
      <c r="O33" s="586">
        <v>0</v>
      </c>
      <c r="P33" s="586">
        <v>17812.50045000001</v>
      </c>
      <c r="Q33" s="587">
        <v>2756110.8252899991</v>
      </c>
      <c r="R33" s="109">
        <f t="shared" si="0"/>
        <v>1.4439192528044495</v>
      </c>
    </row>
    <row r="34" spans="2:18" ht="15" customHeight="1" x14ac:dyDescent="0.35">
      <c r="B34" s="17" t="s">
        <v>287</v>
      </c>
      <c r="C34" s="585">
        <v>0</v>
      </c>
      <c r="D34" s="585">
        <v>5751.0050000000001</v>
      </c>
      <c r="E34" s="585">
        <v>252.12100000000001</v>
      </c>
      <c r="F34" s="585">
        <v>5942.4849999999997</v>
      </c>
      <c r="G34" s="585">
        <v>1720.327</v>
      </c>
      <c r="H34" s="585">
        <v>0</v>
      </c>
      <c r="I34" s="585">
        <v>14156.24</v>
      </c>
      <c r="J34" s="585">
        <v>7025.2160000000003</v>
      </c>
      <c r="K34" s="586">
        <v>0</v>
      </c>
      <c r="L34" s="586">
        <v>4238.576</v>
      </c>
      <c r="M34" s="586">
        <v>631.447</v>
      </c>
      <c r="N34" s="586">
        <v>25534.5</v>
      </c>
      <c r="O34" s="586">
        <v>181962.51</v>
      </c>
      <c r="P34" s="586">
        <v>2655.1570000000002</v>
      </c>
      <c r="Q34" s="587">
        <v>249869.584</v>
      </c>
      <c r="R34" s="109">
        <f t="shared" si="0"/>
        <v>0.13090602152759079</v>
      </c>
    </row>
    <row r="35" spans="2:18" ht="15" customHeight="1" x14ac:dyDescent="0.35">
      <c r="B35" s="17" t="s">
        <v>288</v>
      </c>
      <c r="C35" s="585">
        <v>0</v>
      </c>
      <c r="D35" s="585">
        <v>0</v>
      </c>
      <c r="E35" s="585">
        <v>0</v>
      </c>
      <c r="F35" s="585">
        <v>0</v>
      </c>
      <c r="G35" s="585">
        <v>0</v>
      </c>
      <c r="H35" s="585">
        <v>0</v>
      </c>
      <c r="I35" s="585">
        <v>0</v>
      </c>
      <c r="J35" s="585">
        <v>0</v>
      </c>
      <c r="K35" s="586">
        <v>0</v>
      </c>
      <c r="L35" s="586">
        <v>0</v>
      </c>
      <c r="M35" s="586">
        <v>0</v>
      </c>
      <c r="N35" s="586">
        <v>0</v>
      </c>
      <c r="O35" s="586">
        <v>57739.262367499992</v>
      </c>
      <c r="P35" s="586">
        <v>63015.571940303773</v>
      </c>
      <c r="Q35" s="587">
        <v>120754.8343078038</v>
      </c>
      <c r="R35" s="109">
        <f t="shared" si="0"/>
        <v>6.3263141861468114E-2</v>
      </c>
    </row>
    <row r="36" spans="2:18" ht="16.5" customHeight="1" x14ac:dyDescent="0.35">
      <c r="B36" s="17" t="s">
        <v>48</v>
      </c>
      <c r="C36" s="608">
        <v>0</v>
      </c>
      <c r="D36" s="608">
        <v>15952.093999999999</v>
      </c>
      <c r="E36" s="608">
        <v>7626.73</v>
      </c>
      <c r="F36" s="608">
        <v>57167.502</v>
      </c>
      <c r="G36" s="608">
        <v>34904.680999999997</v>
      </c>
      <c r="H36" s="608">
        <v>7805.8710000000001</v>
      </c>
      <c r="I36" s="608">
        <v>256707.66927000001</v>
      </c>
      <c r="J36" s="608">
        <v>401073.92849999998</v>
      </c>
      <c r="K36" s="608">
        <v>0</v>
      </c>
      <c r="L36" s="608">
        <v>3093.0120000000002</v>
      </c>
      <c r="M36" s="608">
        <v>38403.171000000002</v>
      </c>
      <c r="N36" s="608">
        <v>35077.894</v>
      </c>
      <c r="O36" s="608">
        <v>17318.841</v>
      </c>
      <c r="P36" s="608">
        <v>5365.9219999999996</v>
      </c>
      <c r="Q36" s="587">
        <v>880497.31576999999</v>
      </c>
      <c r="R36" s="109">
        <f t="shared" si="0"/>
        <v>0.4612902408048733</v>
      </c>
    </row>
    <row r="37" spans="2:18" ht="15" customHeight="1" x14ac:dyDescent="0.35">
      <c r="B37" s="17" t="s">
        <v>49</v>
      </c>
      <c r="C37" s="585">
        <v>0</v>
      </c>
      <c r="D37" s="585">
        <v>134238.82199999999</v>
      </c>
      <c r="E37" s="585">
        <v>88272.845460000011</v>
      </c>
      <c r="F37" s="585">
        <v>602129.15</v>
      </c>
      <c r="G37" s="585">
        <v>42782.514000000003</v>
      </c>
      <c r="H37" s="585">
        <v>236792.8225500001</v>
      </c>
      <c r="I37" s="585">
        <v>270483.15100000001</v>
      </c>
      <c r="J37" s="585">
        <v>207740.06400000001</v>
      </c>
      <c r="K37" s="586">
        <v>0</v>
      </c>
      <c r="L37" s="586">
        <v>16674.007600000001</v>
      </c>
      <c r="M37" s="586">
        <v>131271.80100000001</v>
      </c>
      <c r="N37" s="586">
        <v>261525.37</v>
      </c>
      <c r="O37" s="586">
        <v>25354.87</v>
      </c>
      <c r="P37" s="586">
        <v>41388.355499999998</v>
      </c>
      <c r="Q37" s="587">
        <v>2058653.77311</v>
      </c>
      <c r="R37" s="109">
        <f t="shared" si="0"/>
        <v>1.0785233273554162</v>
      </c>
    </row>
    <row r="38" spans="2:18" ht="15" customHeight="1" x14ac:dyDescent="0.35">
      <c r="B38" s="17" t="s">
        <v>289</v>
      </c>
      <c r="C38" s="585">
        <v>61016.788999999997</v>
      </c>
      <c r="D38" s="585">
        <v>143012.647</v>
      </c>
      <c r="E38" s="585">
        <v>157139.10699999999</v>
      </c>
      <c r="F38" s="585">
        <v>919811.01699999999</v>
      </c>
      <c r="G38" s="585">
        <v>248966.035</v>
      </c>
      <c r="H38" s="585">
        <v>86370.707999999999</v>
      </c>
      <c r="I38" s="585">
        <v>1285617.449</v>
      </c>
      <c r="J38" s="585">
        <v>645420.66</v>
      </c>
      <c r="K38" s="586">
        <v>0</v>
      </c>
      <c r="L38" s="586">
        <v>226693.85200000001</v>
      </c>
      <c r="M38" s="586">
        <v>109438.541</v>
      </c>
      <c r="N38" s="586">
        <v>411991.44199999998</v>
      </c>
      <c r="O38" s="586">
        <v>2624685.83</v>
      </c>
      <c r="P38" s="586">
        <v>438831.17099999997</v>
      </c>
      <c r="Q38" s="587">
        <v>7358995.2479999997</v>
      </c>
      <c r="R38" s="109">
        <f t="shared" si="0"/>
        <v>3.8553583630896284</v>
      </c>
    </row>
    <row r="39" spans="2:18" ht="15" customHeight="1" x14ac:dyDescent="0.35">
      <c r="B39" s="17" t="s">
        <v>50</v>
      </c>
      <c r="C39" s="585">
        <v>0</v>
      </c>
      <c r="D39" s="585">
        <v>68045.286320000028</v>
      </c>
      <c r="E39" s="585">
        <v>4812.2738499999996</v>
      </c>
      <c r="F39" s="585">
        <v>295777.26841000002</v>
      </c>
      <c r="G39" s="585">
        <v>16237.20419</v>
      </c>
      <c r="H39" s="585">
        <v>6448.8430099999996</v>
      </c>
      <c r="I39" s="585">
        <v>530373.39180000057</v>
      </c>
      <c r="J39" s="585">
        <v>207652.24614</v>
      </c>
      <c r="K39" s="586">
        <v>0</v>
      </c>
      <c r="L39" s="586">
        <v>19158.445009999999</v>
      </c>
      <c r="M39" s="586">
        <v>13252.12852</v>
      </c>
      <c r="N39" s="586">
        <v>47696.919190000001</v>
      </c>
      <c r="O39" s="586">
        <v>760835.82996</v>
      </c>
      <c r="P39" s="586">
        <v>16767.40625</v>
      </c>
      <c r="Q39" s="587">
        <v>1987057.2426500011</v>
      </c>
      <c r="R39" s="109">
        <f t="shared" si="0"/>
        <v>1.0410140923070343</v>
      </c>
    </row>
    <row r="40" spans="2:18" ht="15" customHeight="1" x14ac:dyDescent="0.35">
      <c r="B40" s="17" t="s">
        <v>51</v>
      </c>
      <c r="C40" s="585">
        <v>0</v>
      </c>
      <c r="D40" s="585">
        <v>11492</v>
      </c>
      <c r="E40" s="585">
        <v>823</v>
      </c>
      <c r="F40" s="585">
        <v>29595</v>
      </c>
      <c r="G40" s="585">
        <v>9927</v>
      </c>
      <c r="H40" s="585">
        <v>2777</v>
      </c>
      <c r="I40" s="585">
        <v>138133</v>
      </c>
      <c r="J40" s="585">
        <v>101957</v>
      </c>
      <c r="K40" s="586">
        <v>12363</v>
      </c>
      <c r="L40" s="586">
        <v>7596</v>
      </c>
      <c r="M40" s="586">
        <v>6128</v>
      </c>
      <c r="N40" s="586">
        <v>20785</v>
      </c>
      <c r="O40" s="586">
        <v>0</v>
      </c>
      <c r="P40" s="586">
        <v>34558</v>
      </c>
      <c r="Q40" s="587">
        <v>376133</v>
      </c>
      <c r="R40" s="109">
        <f t="shared" si="0"/>
        <v>0.19705509492999079</v>
      </c>
    </row>
    <row r="41" spans="2:18" ht="15" customHeight="1" x14ac:dyDescent="0.35">
      <c r="B41" s="17" t="s">
        <v>52</v>
      </c>
      <c r="C41" s="585">
        <v>0</v>
      </c>
      <c r="D41" s="585">
        <v>0</v>
      </c>
      <c r="E41" s="585">
        <v>431.495</v>
      </c>
      <c r="F41" s="585">
        <v>9266.8089999999993</v>
      </c>
      <c r="G41" s="585">
        <v>3012.0949999999998</v>
      </c>
      <c r="H41" s="585">
        <v>19792.11</v>
      </c>
      <c r="I41" s="585">
        <v>1473365.0759999999</v>
      </c>
      <c r="J41" s="585">
        <v>640518.42842000013</v>
      </c>
      <c r="K41" s="586">
        <v>180225.18557999999</v>
      </c>
      <c r="L41" s="586">
        <v>9468.5319999999992</v>
      </c>
      <c r="M41" s="586">
        <v>4290.9880000000003</v>
      </c>
      <c r="N41" s="586">
        <v>36158.322999999997</v>
      </c>
      <c r="O41" s="586">
        <v>0</v>
      </c>
      <c r="P41" s="586">
        <v>1035779.6409999999</v>
      </c>
      <c r="Q41" s="587">
        <v>3412308.6830000002</v>
      </c>
      <c r="R41" s="109">
        <f t="shared" si="0"/>
        <v>1.7876995941834322</v>
      </c>
    </row>
    <row r="42" spans="2:18" ht="15" customHeight="1" x14ac:dyDescent="0.35">
      <c r="B42" s="17" t="s">
        <v>54</v>
      </c>
      <c r="C42" s="585">
        <v>0</v>
      </c>
      <c r="D42" s="585">
        <v>0</v>
      </c>
      <c r="E42" s="585">
        <v>0</v>
      </c>
      <c r="F42" s="585">
        <v>0</v>
      </c>
      <c r="G42" s="585">
        <v>0</v>
      </c>
      <c r="H42" s="585">
        <v>0</v>
      </c>
      <c r="I42" s="585">
        <v>0</v>
      </c>
      <c r="J42" s="585">
        <v>0</v>
      </c>
      <c r="K42" s="586">
        <v>0</v>
      </c>
      <c r="L42" s="586">
        <v>0</v>
      </c>
      <c r="M42" s="586">
        <v>0</v>
      </c>
      <c r="N42" s="586">
        <v>0</v>
      </c>
      <c r="O42" s="586">
        <v>0</v>
      </c>
      <c r="P42" s="586">
        <v>0</v>
      </c>
      <c r="Q42" s="587">
        <v>0</v>
      </c>
      <c r="R42" s="109">
        <f t="shared" si="0"/>
        <v>0</v>
      </c>
    </row>
    <row r="43" spans="2:18" ht="15" customHeight="1" x14ac:dyDescent="0.35">
      <c r="B43" s="163" t="s">
        <v>55</v>
      </c>
      <c r="C43" s="588">
        <f t="shared" ref="C43:Q43" si="1">SUM(C6:C42)</f>
        <v>4558255.0278900005</v>
      </c>
      <c r="D43" s="588">
        <f t="shared" si="1"/>
        <v>4418420.9174299994</v>
      </c>
      <c r="E43" s="588">
        <f t="shared" si="1"/>
        <v>2033910.2284100002</v>
      </c>
      <c r="F43" s="588">
        <f t="shared" si="1"/>
        <v>19599454.897230003</v>
      </c>
      <c r="G43" s="588">
        <f t="shared" si="1"/>
        <v>4657627.8131800005</v>
      </c>
      <c r="H43" s="588">
        <f t="shared" si="1"/>
        <v>4350599.2106299987</v>
      </c>
      <c r="I43" s="588">
        <f t="shared" si="1"/>
        <v>30390061.967635889</v>
      </c>
      <c r="J43" s="588">
        <f t="shared" si="1"/>
        <v>21651381.010947324</v>
      </c>
      <c r="K43" s="588">
        <f t="shared" si="1"/>
        <v>5383397.0336297713</v>
      </c>
      <c r="L43" s="588">
        <f t="shared" si="1"/>
        <v>2912686.2850447888</v>
      </c>
      <c r="M43" s="588">
        <f t="shared" si="1"/>
        <v>4804871.9039899986</v>
      </c>
      <c r="N43" s="588">
        <f t="shared" si="1"/>
        <v>13017334.434619999</v>
      </c>
      <c r="O43" s="588">
        <f t="shared" si="1"/>
        <v>66227983.107031062</v>
      </c>
      <c r="P43" s="588">
        <f t="shared" si="1"/>
        <v>6871090.4818921806</v>
      </c>
      <c r="Q43" s="588">
        <f t="shared" si="1"/>
        <v>190877074.319561</v>
      </c>
      <c r="R43" s="179">
        <f t="shared" si="0"/>
        <v>100</v>
      </c>
    </row>
    <row r="44" spans="2:18" ht="15" customHeight="1" x14ac:dyDescent="0.35">
      <c r="B44" s="794" t="s">
        <v>56</v>
      </c>
      <c r="C44" s="723"/>
      <c r="D44" s="723"/>
      <c r="E44" s="723"/>
      <c r="F44" s="723"/>
      <c r="G44" s="723"/>
      <c r="H44" s="723"/>
      <c r="I44" s="723"/>
      <c r="J44" s="723"/>
      <c r="K44" s="723"/>
      <c r="L44" s="723"/>
      <c r="M44" s="723"/>
      <c r="N44" s="723"/>
      <c r="O44" s="723"/>
      <c r="P44" s="723"/>
      <c r="Q44" s="723"/>
      <c r="R44" s="724"/>
    </row>
    <row r="45" spans="2:18" ht="15" customHeight="1" x14ac:dyDescent="0.35">
      <c r="B45" s="17" t="s">
        <v>57</v>
      </c>
      <c r="C45" s="585">
        <v>0</v>
      </c>
      <c r="D45" s="585">
        <v>0</v>
      </c>
      <c r="E45" s="585">
        <v>0</v>
      </c>
      <c r="F45" s="585">
        <v>0</v>
      </c>
      <c r="G45" s="585">
        <v>0</v>
      </c>
      <c r="H45" s="585">
        <v>0</v>
      </c>
      <c r="I45" s="585">
        <v>0</v>
      </c>
      <c r="J45" s="585">
        <v>0</v>
      </c>
      <c r="K45" s="585">
        <v>0</v>
      </c>
      <c r="L45" s="585">
        <v>0</v>
      </c>
      <c r="M45" s="585">
        <v>0</v>
      </c>
      <c r="N45" s="585">
        <v>0</v>
      </c>
      <c r="O45" s="585">
        <v>0</v>
      </c>
      <c r="P45" s="585">
        <v>0</v>
      </c>
      <c r="Q45" s="593">
        <v>0</v>
      </c>
      <c r="R45" s="26">
        <v>0</v>
      </c>
    </row>
    <row r="46" spans="2:18" ht="15" customHeight="1" x14ac:dyDescent="0.35">
      <c r="B46" s="17" t="s">
        <v>290</v>
      </c>
      <c r="C46" s="585">
        <v>0</v>
      </c>
      <c r="D46" s="585">
        <v>0</v>
      </c>
      <c r="E46" s="585">
        <v>0</v>
      </c>
      <c r="F46" s="585">
        <v>0</v>
      </c>
      <c r="G46" s="585">
        <v>0</v>
      </c>
      <c r="H46" s="585">
        <v>0</v>
      </c>
      <c r="I46" s="585">
        <v>0</v>
      </c>
      <c r="J46" s="585">
        <v>0</v>
      </c>
      <c r="K46" s="585">
        <v>0</v>
      </c>
      <c r="L46" s="585">
        <v>0</v>
      </c>
      <c r="M46" s="585">
        <v>0</v>
      </c>
      <c r="N46" s="585">
        <v>0</v>
      </c>
      <c r="O46" s="585">
        <v>0</v>
      </c>
      <c r="P46" s="585">
        <v>0</v>
      </c>
      <c r="Q46" s="593">
        <v>0</v>
      </c>
      <c r="R46" s="26">
        <v>0</v>
      </c>
    </row>
    <row r="47" spans="2:18" ht="15" customHeight="1" x14ac:dyDescent="0.35">
      <c r="B47" s="17" t="s">
        <v>291</v>
      </c>
      <c r="C47" s="585">
        <v>0</v>
      </c>
      <c r="D47" s="585">
        <v>0</v>
      </c>
      <c r="E47" s="585">
        <v>0</v>
      </c>
      <c r="F47" s="585">
        <v>0</v>
      </c>
      <c r="G47" s="585">
        <v>0</v>
      </c>
      <c r="H47" s="585">
        <v>0</v>
      </c>
      <c r="I47" s="585">
        <v>0</v>
      </c>
      <c r="J47" s="585">
        <v>0</v>
      </c>
      <c r="K47" s="585">
        <v>0</v>
      </c>
      <c r="L47" s="585">
        <v>0</v>
      </c>
      <c r="M47" s="585">
        <v>0</v>
      </c>
      <c r="N47" s="585">
        <v>0</v>
      </c>
      <c r="O47" s="585">
        <v>0</v>
      </c>
      <c r="P47" s="585">
        <v>0</v>
      </c>
      <c r="Q47" s="593">
        <v>0</v>
      </c>
      <c r="R47" s="26">
        <v>0</v>
      </c>
    </row>
    <row r="48" spans="2:18" ht="15" customHeight="1" x14ac:dyDescent="0.35">
      <c r="B48" s="17" t="s">
        <v>59</v>
      </c>
      <c r="C48" s="585">
        <v>0</v>
      </c>
      <c r="D48" s="585">
        <v>0</v>
      </c>
      <c r="E48" s="585">
        <v>0</v>
      </c>
      <c r="F48" s="585">
        <v>0</v>
      </c>
      <c r="G48" s="585">
        <v>0</v>
      </c>
      <c r="H48" s="585">
        <v>0</v>
      </c>
      <c r="I48" s="585">
        <v>0</v>
      </c>
      <c r="J48" s="585">
        <v>0</v>
      </c>
      <c r="K48" s="585">
        <v>0</v>
      </c>
      <c r="L48" s="585">
        <v>0</v>
      </c>
      <c r="M48" s="585">
        <v>0</v>
      </c>
      <c r="N48" s="585">
        <v>0</v>
      </c>
      <c r="O48" s="585">
        <v>0</v>
      </c>
      <c r="P48" s="585">
        <v>0</v>
      </c>
      <c r="Q48" s="593">
        <v>0</v>
      </c>
      <c r="R48" s="26">
        <v>0</v>
      </c>
    </row>
    <row r="49" spans="2:18" ht="15" customHeight="1" x14ac:dyDescent="0.35">
      <c r="B49" s="17" t="s">
        <v>292</v>
      </c>
      <c r="C49" s="585">
        <v>0</v>
      </c>
      <c r="D49" s="585">
        <v>0</v>
      </c>
      <c r="E49" s="585">
        <v>0</v>
      </c>
      <c r="F49" s="585">
        <v>0</v>
      </c>
      <c r="G49" s="585">
        <v>0</v>
      </c>
      <c r="H49" s="585">
        <v>0</v>
      </c>
      <c r="I49" s="585">
        <v>0</v>
      </c>
      <c r="J49" s="585">
        <v>0</v>
      </c>
      <c r="K49" s="585">
        <v>0</v>
      </c>
      <c r="L49" s="585">
        <v>0</v>
      </c>
      <c r="M49" s="585">
        <v>0</v>
      </c>
      <c r="N49" s="585">
        <v>0</v>
      </c>
      <c r="O49" s="585">
        <v>0</v>
      </c>
      <c r="P49" s="585">
        <v>0</v>
      </c>
      <c r="Q49" s="593">
        <v>0</v>
      </c>
      <c r="R49" s="26">
        <v>0</v>
      </c>
    </row>
    <row r="50" spans="2:18" ht="15" customHeight="1" x14ac:dyDescent="0.35">
      <c r="B50" s="163" t="s">
        <v>55</v>
      </c>
      <c r="C50" s="588">
        <f t="shared" ref="C50:R50" si="2">SUM(C45:C49)</f>
        <v>0</v>
      </c>
      <c r="D50" s="588">
        <f t="shared" si="2"/>
        <v>0</v>
      </c>
      <c r="E50" s="588">
        <f t="shared" si="2"/>
        <v>0</v>
      </c>
      <c r="F50" s="588">
        <f t="shared" si="2"/>
        <v>0</v>
      </c>
      <c r="G50" s="588">
        <f t="shared" si="2"/>
        <v>0</v>
      </c>
      <c r="H50" s="588">
        <f t="shared" si="2"/>
        <v>0</v>
      </c>
      <c r="I50" s="588">
        <f t="shared" si="2"/>
        <v>0</v>
      </c>
      <c r="J50" s="588">
        <f t="shared" si="2"/>
        <v>0</v>
      </c>
      <c r="K50" s="588">
        <f t="shared" si="2"/>
        <v>0</v>
      </c>
      <c r="L50" s="588">
        <f t="shared" si="2"/>
        <v>0</v>
      </c>
      <c r="M50" s="588">
        <f t="shared" si="2"/>
        <v>0</v>
      </c>
      <c r="N50" s="588">
        <f t="shared" si="2"/>
        <v>0</v>
      </c>
      <c r="O50" s="588">
        <f t="shared" si="2"/>
        <v>0</v>
      </c>
      <c r="P50" s="588">
        <f t="shared" si="2"/>
        <v>0</v>
      </c>
      <c r="Q50" s="588">
        <f t="shared" si="2"/>
        <v>0</v>
      </c>
      <c r="R50" s="164">
        <f t="shared" si="2"/>
        <v>0</v>
      </c>
    </row>
    <row r="51" spans="2:18" ht="14.25" customHeight="1" x14ac:dyDescent="0.35">
      <c r="B51" s="831" t="s">
        <v>61</v>
      </c>
      <c r="C51" s="728"/>
      <c r="D51" s="728"/>
      <c r="E51" s="728"/>
      <c r="F51" s="728"/>
      <c r="G51" s="728"/>
      <c r="H51" s="728"/>
      <c r="I51" s="728"/>
      <c r="J51" s="728"/>
      <c r="K51" s="728"/>
      <c r="L51" s="728"/>
      <c r="M51" s="728"/>
      <c r="N51" s="728"/>
      <c r="O51" s="728"/>
      <c r="P51" s="728"/>
      <c r="Q51" s="728"/>
      <c r="R51" s="728"/>
    </row>
  </sheetData>
  <sheetProtection algorithmName="SHA-512" hashValue="uzAZY+ChwCbh/qo52uwzuWdm1NemB0usFNyC/PohJqP/Kn1wamepSx1XXA5bJy5t9R6x4EXKDDs39PBM0kRRgA==" saltValue="MmlmIhl+YtqC+xZ9A++yhQ==" spinCount="100000" sheet="1" objects="1" scenarios="1"/>
  <mergeCells count="4">
    <mergeCell ref="B5:R5"/>
    <mergeCell ref="B44:R44"/>
    <mergeCell ref="B51:R51"/>
    <mergeCell ref="B3:R3"/>
  </mergeCells>
  <pageMargins left="0.7" right="0.7" top="0.75" bottom="0.75" header="0.3" footer="0.3"/>
  <pageSetup paperSize="9" scale="45" orientation="landscape"/>
  <headerFooter>
    <oddFooter>&amp;C_x000D_&amp;1#&amp;"Calibri"&amp;11&amp;K000000 Britam Public</oddFooter>
  </headerFooter>
  <drawing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25">
    <tabColor rgb="FFCC9900"/>
    <pageSetUpPr fitToPage="1"/>
  </sheetPr>
  <dimension ref="B3:Q53"/>
  <sheetViews>
    <sheetView showGridLines="0" topLeftCell="A44" zoomScale="70" zoomScaleNormal="58" workbookViewId="0">
      <selection activeCell="B4" sqref="B4"/>
    </sheetView>
  </sheetViews>
  <sheetFormatPr defaultColWidth="9.1796875" defaultRowHeight="14" x14ac:dyDescent="0.3"/>
  <cols>
    <col min="1" max="1" width="10.90625" style="81" customWidth="1"/>
    <col min="2" max="2" width="44.26953125" style="81" customWidth="1"/>
    <col min="3" max="17" width="15.453125" style="81" customWidth="1"/>
    <col min="18" max="18" width="12.453125" style="81" bestFit="1" customWidth="1"/>
    <col min="19" max="40" width="9.1796875" style="81" customWidth="1"/>
    <col min="41" max="16384" width="9.1796875" style="81"/>
  </cols>
  <sheetData>
    <row r="3" spans="2:17" ht="14.5" customHeight="1" x14ac:dyDescent="0.35">
      <c r="B3" s="797" t="s">
        <v>1624</v>
      </c>
      <c r="C3" s="723"/>
      <c r="D3" s="723"/>
      <c r="E3" s="723"/>
      <c r="F3" s="723"/>
      <c r="G3" s="723"/>
      <c r="H3" s="723"/>
      <c r="I3" s="723"/>
      <c r="J3" s="723"/>
      <c r="K3" s="723"/>
      <c r="L3" s="723"/>
      <c r="M3" s="723"/>
      <c r="N3" s="723"/>
      <c r="O3" s="723"/>
      <c r="P3" s="723"/>
      <c r="Q3" s="724"/>
    </row>
    <row r="4" spans="2:17" ht="46" customHeight="1" x14ac:dyDescent="0.3">
      <c r="B4" s="13" t="s">
        <v>1</v>
      </c>
      <c r="C4" s="100" t="s">
        <v>420</v>
      </c>
      <c r="D4" s="100" t="s">
        <v>239</v>
      </c>
      <c r="E4" s="100" t="s">
        <v>240</v>
      </c>
      <c r="F4" s="100" t="s">
        <v>421</v>
      </c>
      <c r="G4" s="100" t="s">
        <v>242</v>
      </c>
      <c r="H4" s="100" t="s">
        <v>243</v>
      </c>
      <c r="I4" s="100" t="s">
        <v>244</v>
      </c>
      <c r="J4" s="100" t="s">
        <v>245</v>
      </c>
      <c r="K4" s="16" t="s">
        <v>422</v>
      </c>
      <c r="L4" s="16" t="s">
        <v>246</v>
      </c>
      <c r="M4" s="16" t="s">
        <v>247</v>
      </c>
      <c r="N4" s="16" t="s">
        <v>423</v>
      </c>
      <c r="O4" s="16" t="s">
        <v>249</v>
      </c>
      <c r="P4" s="16" t="s">
        <v>250</v>
      </c>
      <c r="Q4" s="16" t="s">
        <v>424</v>
      </c>
    </row>
    <row r="5" spans="2:17" ht="14.5" customHeight="1" x14ac:dyDescent="0.35">
      <c r="B5" s="794" t="s">
        <v>17</v>
      </c>
      <c r="C5" s="723"/>
      <c r="D5" s="723"/>
      <c r="E5" s="723"/>
      <c r="F5" s="723"/>
      <c r="G5" s="723"/>
      <c r="H5" s="723"/>
      <c r="I5" s="723"/>
      <c r="J5" s="723"/>
      <c r="K5" s="723"/>
      <c r="L5" s="723"/>
      <c r="M5" s="723"/>
      <c r="N5" s="723"/>
      <c r="O5" s="723"/>
      <c r="P5" s="723"/>
      <c r="Q5" s="724"/>
    </row>
    <row r="6" spans="2:17" ht="15" customHeight="1" x14ac:dyDescent="0.3">
      <c r="B6" s="17" t="s">
        <v>18</v>
      </c>
      <c r="C6" s="585">
        <v>0</v>
      </c>
      <c r="D6" s="585">
        <v>0</v>
      </c>
      <c r="E6" s="585">
        <v>0</v>
      </c>
      <c r="F6" s="585">
        <v>0</v>
      </c>
      <c r="G6" s="585">
        <v>0</v>
      </c>
      <c r="H6" s="585">
        <v>0</v>
      </c>
      <c r="I6" s="585">
        <v>0</v>
      </c>
      <c r="J6" s="585">
        <v>0</v>
      </c>
      <c r="K6" s="586">
        <v>0</v>
      </c>
      <c r="L6" s="586">
        <v>0</v>
      </c>
      <c r="M6" s="586">
        <v>0</v>
      </c>
      <c r="N6" s="586">
        <v>0</v>
      </c>
      <c r="O6" s="586">
        <v>0</v>
      </c>
      <c r="P6" s="586">
        <v>0</v>
      </c>
      <c r="Q6" s="587">
        <v>0</v>
      </c>
    </row>
    <row r="7" spans="2:17" ht="15" customHeight="1" x14ac:dyDescent="0.3">
      <c r="B7" s="17" t="s">
        <v>19</v>
      </c>
      <c r="C7" s="585">
        <v>0</v>
      </c>
      <c r="D7" s="585">
        <v>0</v>
      </c>
      <c r="E7" s="585">
        <v>0</v>
      </c>
      <c r="F7" s="585">
        <v>0</v>
      </c>
      <c r="G7" s="585">
        <v>0</v>
      </c>
      <c r="H7" s="585">
        <v>0</v>
      </c>
      <c r="I7" s="585">
        <v>0</v>
      </c>
      <c r="J7" s="585">
        <v>0</v>
      </c>
      <c r="K7" s="586">
        <v>0</v>
      </c>
      <c r="L7" s="586">
        <v>0</v>
      </c>
      <c r="M7" s="586">
        <v>0</v>
      </c>
      <c r="N7" s="586">
        <v>0</v>
      </c>
      <c r="O7" s="586">
        <v>0</v>
      </c>
      <c r="P7" s="586">
        <v>0</v>
      </c>
      <c r="Q7" s="587">
        <v>0</v>
      </c>
    </row>
    <row r="8" spans="2:17" ht="15" customHeight="1" x14ac:dyDescent="0.3">
      <c r="B8" s="17" t="s">
        <v>20</v>
      </c>
      <c r="C8" s="585">
        <v>0</v>
      </c>
      <c r="D8" s="585">
        <v>0</v>
      </c>
      <c r="E8" s="585">
        <v>0</v>
      </c>
      <c r="F8" s="585">
        <v>75966.420970001214</v>
      </c>
      <c r="G8" s="585">
        <v>67125.369000000006</v>
      </c>
      <c r="H8" s="585">
        <v>0</v>
      </c>
      <c r="I8" s="585">
        <v>0</v>
      </c>
      <c r="J8" s="585">
        <v>1641.593330002308</v>
      </c>
      <c r="K8" s="586">
        <v>0</v>
      </c>
      <c r="L8" s="586">
        <v>0</v>
      </c>
      <c r="M8" s="586">
        <v>15686.281000000001</v>
      </c>
      <c r="N8" s="586">
        <v>0</v>
      </c>
      <c r="O8" s="586">
        <v>0</v>
      </c>
      <c r="P8" s="586">
        <v>0</v>
      </c>
      <c r="Q8" s="587">
        <v>160419.6643000035</v>
      </c>
    </row>
    <row r="9" spans="2:17" ht="15" customHeight="1" x14ac:dyDescent="0.3">
      <c r="B9" s="17" t="s">
        <v>22</v>
      </c>
      <c r="C9" s="585">
        <v>0</v>
      </c>
      <c r="D9" s="585">
        <v>12459.216</v>
      </c>
      <c r="E9" s="585">
        <v>0</v>
      </c>
      <c r="F9" s="585">
        <v>32405.56884</v>
      </c>
      <c r="G9" s="585">
        <v>75.319999999999993</v>
      </c>
      <c r="H9" s="585">
        <v>564.58000000000004</v>
      </c>
      <c r="I9" s="585">
        <v>270</v>
      </c>
      <c r="J9" s="585">
        <v>0</v>
      </c>
      <c r="K9" s="586">
        <v>0</v>
      </c>
      <c r="L9" s="586">
        <v>335379.54625999997</v>
      </c>
      <c r="M9" s="586">
        <v>-173.50700000000001</v>
      </c>
      <c r="N9" s="586">
        <v>223124.74</v>
      </c>
      <c r="O9" s="586">
        <v>10.397</v>
      </c>
      <c r="P9" s="586">
        <v>0</v>
      </c>
      <c r="Q9" s="587">
        <v>604115.86109999998</v>
      </c>
    </row>
    <row r="10" spans="2:17" ht="15" customHeight="1" x14ac:dyDescent="0.3">
      <c r="B10" s="17" t="s">
        <v>278</v>
      </c>
      <c r="C10" s="585">
        <v>0</v>
      </c>
      <c r="D10" s="585">
        <v>0</v>
      </c>
      <c r="E10" s="585">
        <v>0</v>
      </c>
      <c r="F10" s="585">
        <v>0</v>
      </c>
      <c r="G10" s="585">
        <v>0</v>
      </c>
      <c r="H10" s="585">
        <v>0</v>
      </c>
      <c r="I10" s="585">
        <v>0</v>
      </c>
      <c r="J10" s="585">
        <v>0</v>
      </c>
      <c r="K10" s="586">
        <v>0</v>
      </c>
      <c r="L10" s="586">
        <v>0</v>
      </c>
      <c r="M10" s="586">
        <v>0</v>
      </c>
      <c r="N10" s="586">
        <v>0</v>
      </c>
      <c r="O10" s="586">
        <v>0</v>
      </c>
      <c r="P10" s="586">
        <v>0</v>
      </c>
      <c r="Q10" s="587">
        <v>0</v>
      </c>
    </row>
    <row r="11" spans="2:17" ht="15" customHeight="1" x14ac:dyDescent="0.3">
      <c r="B11" s="410" t="s">
        <v>279</v>
      </c>
      <c r="C11" s="585">
        <v>0</v>
      </c>
      <c r="D11" s="585">
        <v>2055.9250000000002</v>
      </c>
      <c r="E11" s="585">
        <v>0</v>
      </c>
      <c r="F11" s="585">
        <v>7436.9849999999997</v>
      </c>
      <c r="G11" s="585">
        <v>292.77300000000002</v>
      </c>
      <c r="H11" s="585">
        <v>423.62599999999998</v>
      </c>
      <c r="I11" s="585">
        <v>642.06899999999996</v>
      </c>
      <c r="J11" s="585">
        <v>0</v>
      </c>
      <c r="K11" s="586">
        <v>0</v>
      </c>
      <c r="L11" s="586">
        <v>236.55699999999999</v>
      </c>
      <c r="M11" s="586">
        <v>540.34799999999996</v>
      </c>
      <c r="N11" s="586">
        <v>0</v>
      </c>
      <c r="O11" s="586">
        <v>0</v>
      </c>
      <c r="P11" s="586">
        <v>155.24700000000001</v>
      </c>
      <c r="Q11" s="587">
        <v>11783.53</v>
      </c>
    </row>
    <row r="12" spans="2:17" ht="15" customHeight="1" x14ac:dyDescent="0.3">
      <c r="B12" s="17" t="s">
        <v>25</v>
      </c>
      <c r="C12" s="585">
        <v>0</v>
      </c>
      <c r="D12" s="585">
        <v>22550.889060000001</v>
      </c>
      <c r="E12" s="585">
        <v>0</v>
      </c>
      <c r="F12" s="585">
        <v>33435.165449999993</v>
      </c>
      <c r="G12" s="585">
        <v>701.53033000000005</v>
      </c>
      <c r="H12" s="585">
        <v>63258.691809999997</v>
      </c>
      <c r="I12" s="585">
        <v>0</v>
      </c>
      <c r="J12" s="585">
        <v>0</v>
      </c>
      <c r="K12" s="586">
        <v>0</v>
      </c>
      <c r="L12" s="586">
        <v>0</v>
      </c>
      <c r="M12" s="586">
        <v>0</v>
      </c>
      <c r="N12" s="586">
        <v>436465.72463999997</v>
      </c>
      <c r="O12" s="586">
        <v>0</v>
      </c>
      <c r="P12" s="586">
        <v>43289.641080000009</v>
      </c>
      <c r="Q12" s="587">
        <v>599701.64237000002</v>
      </c>
    </row>
    <row r="13" spans="2:17" ht="15" customHeight="1" x14ac:dyDescent="0.3">
      <c r="B13" s="17" t="s">
        <v>26</v>
      </c>
      <c r="C13" s="585">
        <v>0</v>
      </c>
      <c r="D13" s="585">
        <v>6153.3689999999997</v>
      </c>
      <c r="E13" s="585">
        <v>0</v>
      </c>
      <c r="F13" s="585">
        <v>19736.419000000002</v>
      </c>
      <c r="G13" s="585">
        <v>1607.374</v>
      </c>
      <c r="H13" s="585">
        <v>793.822</v>
      </c>
      <c r="I13" s="585">
        <v>565.96900000000005</v>
      </c>
      <c r="J13" s="585">
        <v>374.70499999999998</v>
      </c>
      <c r="K13" s="586">
        <v>0</v>
      </c>
      <c r="L13" s="586">
        <v>30.855</v>
      </c>
      <c r="M13" s="586">
        <v>1489.1420000000001</v>
      </c>
      <c r="N13" s="586">
        <v>1181.2049999999999</v>
      </c>
      <c r="O13" s="586">
        <v>0</v>
      </c>
      <c r="P13" s="586">
        <v>1000</v>
      </c>
      <c r="Q13" s="587">
        <v>32932.86</v>
      </c>
    </row>
    <row r="14" spans="2:17" ht="15" customHeight="1" x14ac:dyDescent="0.3">
      <c r="B14" s="17" t="s">
        <v>27</v>
      </c>
      <c r="C14" s="585">
        <v>0</v>
      </c>
      <c r="D14" s="585">
        <v>0</v>
      </c>
      <c r="E14" s="585">
        <v>0</v>
      </c>
      <c r="F14" s="585">
        <v>0</v>
      </c>
      <c r="G14" s="585">
        <v>0</v>
      </c>
      <c r="H14" s="585">
        <v>0</v>
      </c>
      <c r="I14" s="585">
        <v>0</v>
      </c>
      <c r="J14" s="585">
        <v>0</v>
      </c>
      <c r="K14" s="586">
        <v>0</v>
      </c>
      <c r="L14" s="586">
        <v>0</v>
      </c>
      <c r="M14" s="586">
        <v>0</v>
      </c>
      <c r="N14" s="586">
        <v>0</v>
      </c>
      <c r="O14" s="586">
        <v>0</v>
      </c>
      <c r="P14" s="586">
        <v>0</v>
      </c>
      <c r="Q14" s="587">
        <v>0</v>
      </c>
    </row>
    <row r="15" spans="2:17" ht="15" customHeight="1" x14ac:dyDescent="0.3">
      <c r="B15" s="17" t="s">
        <v>28</v>
      </c>
      <c r="C15" s="585">
        <v>0</v>
      </c>
      <c r="D15" s="585">
        <v>1385.069</v>
      </c>
      <c r="E15" s="585">
        <v>0</v>
      </c>
      <c r="F15" s="585">
        <v>194.88900000000001</v>
      </c>
      <c r="G15" s="585">
        <v>8360</v>
      </c>
      <c r="H15" s="585">
        <v>0</v>
      </c>
      <c r="I15" s="585">
        <v>0</v>
      </c>
      <c r="J15" s="585">
        <v>0</v>
      </c>
      <c r="K15" s="586">
        <v>0</v>
      </c>
      <c r="L15" s="586">
        <v>0</v>
      </c>
      <c r="M15" s="586">
        <v>0</v>
      </c>
      <c r="N15" s="586">
        <v>-2870.6860000000001</v>
      </c>
      <c r="O15" s="586">
        <v>0</v>
      </c>
      <c r="P15" s="586">
        <v>0</v>
      </c>
      <c r="Q15" s="587">
        <v>7069.2719999999999</v>
      </c>
    </row>
    <row r="16" spans="2:17" ht="15" customHeight="1" x14ac:dyDescent="0.3">
      <c r="B16" s="17" t="s">
        <v>29</v>
      </c>
      <c r="C16" s="585">
        <v>0</v>
      </c>
      <c r="D16" s="585">
        <v>16031.575000000001</v>
      </c>
      <c r="E16" s="585">
        <v>0</v>
      </c>
      <c r="F16" s="585">
        <v>73059.055999999997</v>
      </c>
      <c r="G16" s="585">
        <v>3098.152</v>
      </c>
      <c r="H16" s="585">
        <v>276.41000000000003</v>
      </c>
      <c r="I16" s="585">
        <v>93.6</v>
      </c>
      <c r="J16" s="585">
        <v>0</v>
      </c>
      <c r="K16" s="586">
        <v>0</v>
      </c>
      <c r="L16" s="586">
        <v>104810.148</v>
      </c>
      <c r="M16" s="586">
        <v>0</v>
      </c>
      <c r="N16" s="586">
        <v>0</v>
      </c>
      <c r="O16" s="586">
        <v>0</v>
      </c>
      <c r="P16" s="586">
        <v>1997.3209999999999</v>
      </c>
      <c r="Q16" s="587">
        <v>199366.26199999999</v>
      </c>
    </row>
    <row r="17" spans="2:17" ht="15" customHeight="1" x14ac:dyDescent="0.3">
      <c r="B17" s="17" t="s">
        <v>30</v>
      </c>
      <c r="C17" s="585">
        <v>0</v>
      </c>
      <c r="D17" s="585">
        <v>23301.727999999999</v>
      </c>
      <c r="E17" s="585">
        <v>0</v>
      </c>
      <c r="F17" s="585">
        <v>43972.004999999997</v>
      </c>
      <c r="G17" s="585">
        <v>555.95799999999997</v>
      </c>
      <c r="H17" s="585">
        <v>110.129</v>
      </c>
      <c r="I17" s="585">
        <v>0</v>
      </c>
      <c r="J17" s="585">
        <v>0</v>
      </c>
      <c r="K17" s="586">
        <v>0</v>
      </c>
      <c r="L17" s="586">
        <v>1116.18</v>
      </c>
      <c r="M17" s="586">
        <v>0</v>
      </c>
      <c r="N17" s="586">
        <v>1222.8209999999999</v>
      </c>
      <c r="O17" s="586">
        <v>0</v>
      </c>
      <c r="P17" s="586">
        <v>0</v>
      </c>
      <c r="Q17" s="587">
        <v>70278.820999999996</v>
      </c>
    </row>
    <row r="18" spans="2:17" ht="15" customHeight="1" x14ac:dyDescent="0.3">
      <c r="B18" s="17" t="s">
        <v>32</v>
      </c>
      <c r="C18" s="585">
        <v>0</v>
      </c>
      <c r="D18" s="585">
        <v>654.83199999999999</v>
      </c>
      <c r="E18" s="585">
        <v>0</v>
      </c>
      <c r="F18" s="585">
        <v>5798.0060000000003</v>
      </c>
      <c r="G18" s="585">
        <v>0</v>
      </c>
      <c r="H18" s="585">
        <v>311.197</v>
      </c>
      <c r="I18" s="585">
        <v>146.25</v>
      </c>
      <c r="J18" s="585">
        <v>0</v>
      </c>
      <c r="K18" s="586">
        <v>0</v>
      </c>
      <c r="L18" s="586">
        <v>12746.733</v>
      </c>
      <c r="M18" s="586">
        <v>0</v>
      </c>
      <c r="N18" s="586">
        <v>104908.38</v>
      </c>
      <c r="O18" s="586">
        <v>0</v>
      </c>
      <c r="P18" s="586">
        <v>3104.6460000000002</v>
      </c>
      <c r="Q18" s="587">
        <v>127670.04399999999</v>
      </c>
    </row>
    <row r="19" spans="2:17" ht="15" customHeight="1" x14ac:dyDescent="0.3">
      <c r="B19" s="17" t="s">
        <v>34</v>
      </c>
      <c r="C19" s="585">
        <v>0</v>
      </c>
      <c r="D19" s="585">
        <v>16757.722000000002</v>
      </c>
      <c r="E19" s="585">
        <v>0</v>
      </c>
      <c r="F19" s="585">
        <v>65471.133000000002</v>
      </c>
      <c r="G19" s="585">
        <v>241.048</v>
      </c>
      <c r="H19" s="585">
        <v>248.99100000000001</v>
      </c>
      <c r="I19" s="585">
        <v>0</v>
      </c>
      <c r="J19" s="585">
        <v>0</v>
      </c>
      <c r="K19" s="586">
        <v>0</v>
      </c>
      <c r="L19" s="586">
        <v>92653.737999999998</v>
      </c>
      <c r="M19" s="586">
        <v>80.075000000000003</v>
      </c>
      <c r="N19" s="586">
        <v>339260.33199999999</v>
      </c>
      <c r="O19" s="586">
        <v>0</v>
      </c>
      <c r="P19" s="586">
        <v>0</v>
      </c>
      <c r="Q19" s="587">
        <v>514713.03899999999</v>
      </c>
    </row>
    <row r="20" spans="2:17" ht="15" customHeight="1" x14ac:dyDescent="0.3">
      <c r="B20" s="17" t="s">
        <v>35</v>
      </c>
      <c r="C20" s="585">
        <v>0</v>
      </c>
      <c r="D20" s="585">
        <v>2028.4860000000001</v>
      </c>
      <c r="E20" s="585">
        <v>0</v>
      </c>
      <c r="F20" s="585">
        <v>17273.024000000001</v>
      </c>
      <c r="G20" s="585">
        <v>832.64599999999996</v>
      </c>
      <c r="H20" s="585">
        <v>1331.86</v>
      </c>
      <c r="I20" s="585">
        <v>0</v>
      </c>
      <c r="J20" s="585">
        <v>0</v>
      </c>
      <c r="K20" s="586">
        <v>0</v>
      </c>
      <c r="L20" s="586">
        <v>0</v>
      </c>
      <c r="M20" s="586">
        <v>-576.34199999999998</v>
      </c>
      <c r="N20" s="586">
        <v>1770.1769999999999</v>
      </c>
      <c r="O20" s="586">
        <v>0</v>
      </c>
      <c r="P20" s="586">
        <v>174.387</v>
      </c>
      <c r="Q20" s="587">
        <v>22834.238000000001</v>
      </c>
    </row>
    <row r="21" spans="2:17" ht="15" customHeight="1" x14ac:dyDescent="0.3">
      <c r="B21" s="17" t="s">
        <v>36</v>
      </c>
      <c r="C21" s="585">
        <v>0</v>
      </c>
      <c r="D21" s="585">
        <v>0</v>
      </c>
      <c r="E21" s="585">
        <v>0</v>
      </c>
      <c r="F21" s="585">
        <v>0</v>
      </c>
      <c r="G21" s="585">
        <v>0</v>
      </c>
      <c r="H21" s="585">
        <v>0</v>
      </c>
      <c r="I21" s="585">
        <v>0</v>
      </c>
      <c r="J21" s="585">
        <v>0</v>
      </c>
      <c r="K21" s="586">
        <v>0</v>
      </c>
      <c r="L21" s="586">
        <v>0</v>
      </c>
      <c r="M21" s="586">
        <v>0</v>
      </c>
      <c r="N21" s="586">
        <v>0</v>
      </c>
      <c r="O21" s="586">
        <v>0</v>
      </c>
      <c r="P21" s="586">
        <v>0</v>
      </c>
      <c r="Q21" s="587">
        <v>0</v>
      </c>
    </row>
    <row r="22" spans="2:17" ht="15" customHeight="1" x14ac:dyDescent="0.3">
      <c r="B22" s="17" t="s">
        <v>280</v>
      </c>
      <c r="C22" s="585">
        <v>0</v>
      </c>
      <c r="D22" s="585">
        <v>0</v>
      </c>
      <c r="E22" s="585">
        <v>0</v>
      </c>
      <c r="F22" s="585">
        <v>0</v>
      </c>
      <c r="G22" s="585">
        <v>0</v>
      </c>
      <c r="H22" s="585">
        <v>0</v>
      </c>
      <c r="I22" s="585">
        <v>0</v>
      </c>
      <c r="J22" s="585">
        <v>0</v>
      </c>
      <c r="K22" s="586">
        <v>0</v>
      </c>
      <c r="L22" s="586">
        <v>0</v>
      </c>
      <c r="M22" s="586">
        <v>0</v>
      </c>
      <c r="N22" s="586">
        <v>0</v>
      </c>
      <c r="O22" s="586">
        <v>0</v>
      </c>
      <c r="P22" s="586">
        <v>0</v>
      </c>
      <c r="Q22" s="587">
        <v>0</v>
      </c>
    </row>
    <row r="23" spans="2:17" ht="15" customHeight="1" x14ac:dyDescent="0.3">
      <c r="B23" s="17" t="s">
        <v>281</v>
      </c>
      <c r="C23" s="585">
        <v>0</v>
      </c>
      <c r="D23" s="585">
        <v>0</v>
      </c>
      <c r="E23" s="585">
        <v>0</v>
      </c>
      <c r="F23" s="585">
        <v>0</v>
      </c>
      <c r="G23" s="585">
        <v>0</v>
      </c>
      <c r="H23" s="585">
        <v>0</v>
      </c>
      <c r="I23" s="585">
        <v>0</v>
      </c>
      <c r="J23" s="585">
        <v>0</v>
      </c>
      <c r="K23" s="586">
        <v>0</v>
      </c>
      <c r="L23" s="586">
        <v>0</v>
      </c>
      <c r="M23" s="586">
        <v>0</v>
      </c>
      <c r="N23" s="586">
        <v>0</v>
      </c>
      <c r="O23" s="586">
        <v>0</v>
      </c>
      <c r="P23" s="586">
        <v>0</v>
      </c>
      <c r="Q23" s="587">
        <v>0</v>
      </c>
    </row>
    <row r="24" spans="2:17" ht="15" customHeight="1" x14ac:dyDescent="0.3">
      <c r="B24" s="17" t="s">
        <v>38</v>
      </c>
      <c r="C24" s="585">
        <v>0</v>
      </c>
      <c r="D24" s="585">
        <v>3917.6039999999998</v>
      </c>
      <c r="E24" s="585">
        <v>0</v>
      </c>
      <c r="F24" s="585">
        <v>28382.558000000001</v>
      </c>
      <c r="G24" s="585">
        <v>441.93799999999999</v>
      </c>
      <c r="H24" s="585">
        <v>1934.1</v>
      </c>
      <c r="I24" s="585">
        <v>0</v>
      </c>
      <c r="J24" s="585">
        <v>0</v>
      </c>
      <c r="K24" s="586">
        <v>0</v>
      </c>
      <c r="L24" s="586">
        <v>96</v>
      </c>
      <c r="M24" s="586">
        <v>1176.068</v>
      </c>
      <c r="N24" s="586">
        <v>3.9430000000000001</v>
      </c>
      <c r="O24" s="586">
        <v>0</v>
      </c>
      <c r="P24" s="586">
        <v>0</v>
      </c>
      <c r="Q24" s="587">
        <v>35952.211000000003</v>
      </c>
    </row>
    <row r="25" spans="2:17" ht="15" customHeight="1" x14ac:dyDescent="0.3">
      <c r="B25" s="17" t="s">
        <v>39</v>
      </c>
      <c r="C25" s="585">
        <v>0</v>
      </c>
      <c r="D25" s="585">
        <v>0</v>
      </c>
      <c r="E25" s="585">
        <v>0</v>
      </c>
      <c r="F25" s="585">
        <v>1529.1089999999999</v>
      </c>
      <c r="G25" s="585">
        <v>1517.0409999999999</v>
      </c>
      <c r="H25" s="585">
        <v>0</v>
      </c>
      <c r="I25" s="585">
        <v>0</v>
      </c>
      <c r="J25" s="585">
        <v>0</v>
      </c>
      <c r="K25" s="586">
        <v>0</v>
      </c>
      <c r="L25" s="586">
        <v>0</v>
      </c>
      <c r="M25" s="586">
        <v>0</v>
      </c>
      <c r="N25" s="586">
        <v>415.1</v>
      </c>
      <c r="O25" s="586">
        <v>0</v>
      </c>
      <c r="P25" s="586">
        <v>78</v>
      </c>
      <c r="Q25" s="587">
        <v>3539.25</v>
      </c>
    </row>
    <row r="26" spans="2:17" ht="15" customHeight="1" x14ac:dyDescent="0.3">
      <c r="B26" s="17" t="s">
        <v>40</v>
      </c>
      <c r="C26" s="585">
        <v>0</v>
      </c>
      <c r="D26" s="585">
        <v>1211.8009999999999</v>
      </c>
      <c r="E26" s="585">
        <v>0</v>
      </c>
      <c r="F26" s="585">
        <v>9299.51</v>
      </c>
      <c r="G26" s="585">
        <v>321.774</v>
      </c>
      <c r="H26" s="585">
        <v>45.002000000000002</v>
      </c>
      <c r="I26" s="585">
        <v>0</v>
      </c>
      <c r="J26" s="585">
        <v>0</v>
      </c>
      <c r="K26" s="586">
        <v>0</v>
      </c>
      <c r="L26" s="586">
        <v>0</v>
      </c>
      <c r="M26" s="586">
        <v>0</v>
      </c>
      <c r="N26" s="586">
        <v>92061.195000000007</v>
      </c>
      <c r="O26" s="586">
        <v>0</v>
      </c>
      <c r="P26" s="586">
        <v>3959.1469999999999</v>
      </c>
      <c r="Q26" s="587">
        <v>106898.429</v>
      </c>
    </row>
    <row r="27" spans="2:17" ht="15" customHeight="1" x14ac:dyDescent="0.3">
      <c r="B27" s="102" t="s">
        <v>41</v>
      </c>
      <c r="C27" s="585">
        <v>0</v>
      </c>
      <c r="D27" s="585">
        <v>76473.66889999999</v>
      </c>
      <c r="E27" s="585">
        <v>0</v>
      </c>
      <c r="F27" s="585">
        <v>295464.43674999999</v>
      </c>
      <c r="G27" s="585">
        <v>9546.0592699999997</v>
      </c>
      <c r="H27" s="585">
        <v>10703.01737</v>
      </c>
      <c r="I27" s="585">
        <v>6709.2120000000004</v>
      </c>
      <c r="J27" s="585">
        <v>3773.4659999999999</v>
      </c>
      <c r="K27" s="586">
        <v>0</v>
      </c>
      <c r="L27" s="586">
        <v>978.98699999999997</v>
      </c>
      <c r="M27" s="586">
        <v>354.80200000000002</v>
      </c>
      <c r="N27" s="586">
        <v>2135.0450000000001</v>
      </c>
      <c r="O27" s="586">
        <v>0</v>
      </c>
      <c r="P27" s="586">
        <v>600.048</v>
      </c>
      <c r="Q27" s="587">
        <v>406738.74229000002</v>
      </c>
    </row>
    <row r="28" spans="2:17" ht="15" customHeight="1" x14ac:dyDescent="0.3">
      <c r="B28" s="17" t="s">
        <v>282</v>
      </c>
      <c r="C28" s="585">
        <v>0</v>
      </c>
      <c r="D28" s="585">
        <v>1017</v>
      </c>
      <c r="E28" s="585">
        <v>0</v>
      </c>
      <c r="F28" s="585">
        <v>2190</v>
      </c>
      <c r="G28" s="585">
        <v>0</v>
      </c>
      <c r="H28" s="585">
        <v>0</v>
      </c>
      <c r="I28" s="585">
        <v>58</v>
      </c>
      <c r="J28" s="585">
        <v>0</v>
      </c>
      <c r="K28" s="586">
        <v>0</v>
      </c>
      <c r="L28" s="586">
        <v>0</v>
      </c>
      <c r="M28" s="586">
        <v>35164</v>
      </c>
      <c r="N28" s="586">
        <v>108364</v>
      </c>
      <c r="O28" s="586">
        <v>0</v>
      </c>
      <c r="P28" s="586">
        <v>0</v>
      </c>
      <c r="Q28" s="587">
        <v>146793</v>
      </c>
    </row>
    <row r="29" spans="2:17" ht="15" customHeight="1" x14ac:dyDescent="0.3">
      <c r="B29" s="17" t="s">
        <v>42</v>
      </c>
      <c r="C29" s="585">
        <v>0</v>
      </c>
      <c r="D29" s="585">
        <v>1316.6569999999999</v>
      </c>
      <c r="E29" s="585">
        <v>0</v>
      </c>
      <c r="F29" s="585">
        <v>9302.0349999999999</v>
      </c>
      <c r="G29" s="585">
        <v>38</v>
      </c>
      <c r="H29" s="585">
        <v>0</v>
      </c>
      <c r="I29" s="585">
        <v>150</v>
      </c>
      <c r="J29" s="585">
        <v>0</v>
      </c>
      <c r="K29" s="586">
        <v>0</v>
      </c>
      <c r="L29" s="586">
        <v>0</v>
      </c>
      <c r="M29" s="586">
        <v>203.58199999999999</v>
      </c>
      <c r="N29" s="586">
        <v>0</v>
      </c>
      <c r="O29" s="586">
        <v>0</v>
      </c>
      <c r="P29" s="586">
        <v>506.34899999999999</v>
      </c>
      <c r="Q29" s="587">
        <v>11516.623</v>
      </c>
    </row>
    <row r="30" spans="2:17" ht="15" customHeight="1" x14ac:dyDescent="0.3">
      <c r="B30" s="17" t="s">
        <v>283</v>
      </c>
      <c r="C30" s="585">
        <v>67753.471040000004</v>
      </c>
      <c r="D30" s="585">
        <v>28660.07243</v>
      </c>
      <c r="E30" s="585">
        <v>0</v>
      </c>
      <c r="F30" s="585">
        <v>70499.808209999988</v>
      </c>
      <c r="G30" s="585">
        <v>588.54700000000003</v>
      </c>
      <c r="H30" s="585">
        <v>2531.6451999999999</v>
      </c>
      <c r="I30" s="585">
        <v>0</v>
      </c>
      <c r="J30" s="585">
        <v>0</v>
      </c>
      <c r="K30" s="586">
        <v>0</v>
      </c>
      <c r="L30" s="586">
        <v>5415.4241099999999</v>
      </c>
      <c r="M30" s="586">
        <v>1882.6102599999999</v>
      </c>
      <c r="N30" s="586">
        <v>439521.2634</v>
      </c>
      <c r="O30" s="586">
        <v>0</v>
      </c>
      <c r="P30" s="586">
        <v>3984.6169100000002</v>
      </c>
      <c r="Q30" s="587">
        <v>620837.45855999994</v>
      </c>
    </row>
    <row r="31" spans="2:17" ht="15" customHeight="1" x14ac:dyDescent="0.3">
      <c r="B31" s="17" t="s">
        <v>284</v>
      </c>
      <c r="C31" s="585">
        <v>0</v>
      </c>
      <c r="D31" s="585">
        <v>62.914999999999999</v>
      </c>
      <c r="E31" s="585">
        <v>0</v>
      </c>
      <c r="F31" s="585">
        <v>7591.1890000000003</v>
      </c>
      <c r="G31" s="585">
        <v>3158.7449999999999</v>
      </c>
      <c r="H31" s="585">
        <v>0</v>
      </c>
      <c r="I31" s="585">
        <v>602.43899999999996</v>
      </c>
      <c r="J31" s="585">
        <v>0</v>
      </c>
      <c r="K31" s="586">
        <v>0</v>
      </c>
      <c r="L31" s="586">
        <v>0</v>
      </c>
      <c r="M31" s="586">
        <v>0</v>
      </c>
      <c r="N31" s="586">
        <v>2200.8870000000002</v>
      </c>
      <c r="O31" s="586">
        <v>0</v>
      </c>
      <c r="P31" s="586">
        <v>0</v>
      </c>
      <c r="Q31" s="587">
        <v>13616.174999999999</v>
      </c>
    </row>
    <row r="32" spans="2:17" ht="15" customHeight="1" x14ac:dyDescent="0.3">
      <c r="B32" s="17" t="s">
        <v>285</v>
      </c>
      <c r="C32" s="585">
        <v>0</v>
      </c>
      <c r="D32" s="585">
        <v>8616.4429999999993</v>
      </c>
      <c r="E32" s="585">
        <v>0</v>
      </c>
      <c r="F32" s="585">
        <v>18874.374</v>
      </c>
      <c r="G32" s="585">
        <v>2381.1149999999998</v>
      </c>
      <c r="H32" s="585">
        <v>459.67599999999999</v>
      </c>
      <c r="I32" s="585">
        <v>0</v>
      </c>
      <c r="J32" s="585">
        <v>0</v>
      </c>
      <c r="K32" s="586">
        <v>0</v>
      </c>
      <c r="L32" s="586">
        <v>0</v>
      </c>
      <c r="M32" s="586">
        <v>0</v>
      </c>
      <c r="N32" s="586">
        <v>1768.556</v>
      </c>
      <c r="O32" s="586">
        <v>0</v>
      </c>
      <c r="P32" s="586">
        <v>0</v>
      </c>
      <c r="Q32" s="587">
        <v>32100.164000000001</v>
      </c>
    </row>
    <row r="33" spans="2:17" ht="15" customHeight="1" x14ac:dyDescent="0.3">
      <c r="B33" s="102" t="s">
        <v>286</v>
      </c>
      <c r="C33" s="585">
        <v>0</v>
      </c>
      <c r="D33" s="585">
        <v>0</v>
      </c>
      <c r="E33" s="585">
        <v>0</v>
      </c>
      <c r="F33" s="585">
        <v>0</v>
      </c>
      <c r="G33" s="585">
        <v>0</v>
      </c>
      <c r="H33" s="585">
        <v>0</v>
      </c>
      <c r="I33" s="585">
        <v>0</v>
      </c>
      <c r="J33" s="585">
        <v>0</v>
      </c>
      <c r="K33" s="586">
        <v>0</v>
      </c>
      <c r="L33" s="586">
        <v>0</v>
      </c>
      <c r="M33" s="586">
        <v>0</v>
      </c>
      <c r="N33" s="586">
        <v>0</v>
      </c>
      <c r="O33" s="586">
        <v>0</v>
      </c>
      <c r="P33" s="586">
        <v>0</v>
      </c>
      <c r="Q33" s="587">
        <v>0</v>
      </c>
    </row>
    <row r="34" spans="2:17" ht="15" customHeight="1" x14ac:dyDescent="0.3">
      <c r="B34" s="17" t="s">
        <v>287</v>
      </c>
      <c r="C34" s="585">
        <v>0</v>
      </c>
      <c r="D34" s="585">
        <v>0</v>
      </c>
      <c r="E34" s="585">
        <v>0</v>
      </c>
      <c r="F34" s="585">
        <v>0</v>
      </c>
      <c r="G34" s="585">
        <v>0</v>
      </c>
      <c r="H34" s="585">
        <v>0</v>
      </c>
      <c r="I34" s="585">
        <v>0</v>
      </c>
      <c r="J34" s="585">
        <v>0</v>
      </c>
      <c r="K34" s="586">
        <v>0</v>
      </c>
      <c r="L34" s="586">
        <v>0</v>
      </c>
      <c r="M34" s="586">
        <v>0</v>
      </c>
      <c r="N34" s="586">
        <v>0</v>
      </c>
      <c r="O34" s="586">
        <v>0</v>
      </c>
      <c r="P34" s="586">
        <v>0</v>
      </c>
      <c r="Q34" s="587">
        <v>0</v>
      </c>
    </row>
    <row r="35" spans="2:17" ht="15" customHeight="1" x14ac:dyDescent="0.3">
      <c r="B35" s="17" t="s">
        <v>288</v>
      </c>
      <c r="C35" s="585">
        <v>0</v>
      </c>
      <c r="D35" s="585">
        <v>0</v>
      </c>
      <c r="E35" s="585">
        <v>0</v>
      </c>
      <c r="F35" s="585">
        <v>0</v>
      </c>
      <c r="G35" s="585">
        <v>0</v>
      </c>
      <c r="H35" s="585">
        <v>0</v>
      </c>
      <c r="I35" s="585">
        <v>0</v>
      </c>
      <c r="J35" s="585">
        <v>0</v>
      </c>
      <c r="K35" s="586">
        <v>0</v>
      </c>
      <c r="L35" s="586">
        <v>0</v>
      </c>
      <c r="M35" s="586">
        <v>0</v>
      </c>
      <c r="N35" s="586">
        <v>0</v>
      </c>
      <c r="O35" s="586">
        <v>0</v>
      </c>
      <c r="P35" s="586">
        <v>0</v>
      </c>
      <c r="Q35" s="587">
        <v>0</v>
      </c>
    </row>
    <row r="36" spans="2:17" ht="15" customHeight="1" x14ac:dyDescent="0.3">
      <c r="B36" s="17" t="s">
        <v>48</v>
      </c>
      <c r="C36" s="585">
        <v>0</v>
      </c>
      <c r="D36" s="585">
        <v>0</v>
      </c>
      <c r="E36" s="585">
        <v>0</v>
      </c>
      <c r="F36" s="585">
        <v>0</v>
      </c>
      <c r="G36" s="585">
        <v>0</v>
      </c>
      <c r="H36" s="585">
        <v>0</v>
      </c>
      <c r="I36" s="585">
        <v>0</v>
      </c>
      <c r="J36" s="585">
        <v>0</v>
      </c>
      <c r="K36" s="586">
        <v>0</v>
      </c>
      <c r="L36" s="586">
        <v>0</v>
      </c>
      <c r="M36" s="586">
        <v>0</v>
      </c>
      <c r="N36" s="586">
        <v>0</v>
      </c>
      <c r="O36" s="586">
        <v>0</v>
      </c>
      <c r="P36" s="586">
        <v>0</v>
      </c>
      <c r="Q36" s="587">
        <v>0</v>
      </c>
    </row>
    <row r="37" spans="2:17" ht="15" customHeight="1" x14ac:dyDescent="0.3">
      <c r="B37" s="17" t="s">
        <v>49</v>
      </c>
      <c r="C37" s="585">
        <v>0</v>
      </c>
      <c r="D37" s="585">
        <v>5661.66</v>
      </c>
      <c r="E37" s="585">
        <v>0</v>
      </c>
      <c r="F37" s="585">
        <v>24598.023000000001</v>
      </c>
      <c r="G37" s="585">
        <v>0</v>
      </c>
      <c r="H37" s="585">
        <v>119.94499999999999</v>
      </c>
      <c r="I37" s="585">
        <v>0</v>
      </c>
      <c r="J37" s="585">
        <v>0</v>
      </c>
      <c r="K37" s="586">
        <v>0</v>
      </c>
      <c r="L37" s="586">
        <v>1116.18</v>
      </c>
      <c r="M37" s="586">
        <v>953.43899999999996</v>
      </c>
      <c r="N37" s="586">
        <v>708.61599999999999</v>
      </c>
      <c r="O37" s="586">
        <v>0</v>
      </c>
      <c r="P37" s="586">
        <v>0</v>
      </c>
      <c r="Q37" s="587">
        <v>33157.862999999998</v>
      </c>
    </row>
    <row r="38" spans="2:17" ht="15" customHeight="1" x14ac:dyDescent="0.3">
      <c r="B38" s="17" t="s">
        <v>289</v>
      </c>
      <c r="C38" s="585">
        <v>0</v>
      </c>
      <c r="D38" s="585">
        <v>3072.4540000000002</v>
      </c>
      <c r="E38" s="585">
        <v>0</v>
      </c>
      <c r="F38" s="585">
        <v>16791.212</v>
      </c>
      <c r="G38" s="585">
        <v>42.344000000000001</v>
      </c>
      <c r="H38" s="585">
        <v>0</v>
      </c>
      <c r="I38" s="585">
        <v>0</v>
      </c>
      <c r="J38" s="585">
        <v>0</v>
      </c>
      <c r="K38" s="586">
        <v>0</v>
      </c>
      <c r="L38" s="586">
        <v>16795.073</v>
      </c>
      <c r="M38" s="586">
        <v>0</v>
      </c>
      <c r="N38" s="586">
        <v>24732.906999999999</v>
      </c>
      <c r="O38" s="586">
        <v>0</v>
      </c>
      <c r="P38" s="586">
        <v>68431.547999999995</v>
      </c>
      <c r="Q38" s="587">
        <v>129865.538</v>
      </c>
    </row>
    <row r="39" spans="2:17" ht="15" customHeight="1" x14ac:dyDescent="0.3">
      <c r="B39" s="17" t="s">
        <v>50</v>
      </c>
      <c r="C39" s="585">
        <v>0</v>
      </c>
      <c r="D39" s="585">
        <v>0</v>
      </c>
      <c r="E39" s="585">
        <v>0</v>
      </c>
      <c r="F39" s="585">
        <v>0</v>
      </c>
      <c r="G39" s="585">
        <v>0</v>
      </c>
      <c r="H39" s="585">
        <v>0</v>
      </c>
      <c r="I39" s="585">
        <v>0</v>
      </c>
      <c r="J39" s="585">
        <v>0</v>
      </c>
      <c r="K39" s="586">
        <v>0</v>
      </c>
      <c r="L39" s="586">
        <v>0</v>
      </c>
      <c r="M39" s="586">
        <v>0</v>
      </c>
      <c r="N39" s="586">
        <v>0</v>
      </c>
      <c r="O39" s="586">
        <v>0</v>
      </c>
      <c r="P39" s="586">
        <v>0</v>
      </c>
      <c r="Q39" s="587">
        <v>0</v>
      </c>
    </row>
    <row r="40" spans="2:17" ht="15" customHeight="1" x14ac:dyDescent="0.3">
      <c r="B40" s="17" t="s">
        <v>51</v>
      </c>
      <c r="C40" s="585">
        <v>0</v>
      </c>
      <c r="D40" s="585">
        <v>2324</v>
      </c>
      <c r="E40" s="585">
        <v>0</v>
      </c>
      <c r="F40" s="585">
        <v>4013</v>
      </c>
      <c r="G40" s="585">
        <v>660</v>
      </c>
      <c r="H40" s="585">
        <v>440</v>
      </c>
      <c r="I40" s="585">
        <v>180</v>
      </c>
      <c r="J40" s="585">
        <v>0</v>
      </c>
      <c r="K40" s="586">
        <v>0</v>
      </c>
      <c r="L40" s="586">
        <v>138</v>
      </c>
      <c r="M40" s="586">
        <v>0</v>
      </c>
      <c r="N40" s="586">
        <v>315</v>
      </c>
      <c r="O40" s="586">
        <v>0</v>
      </c>
      <c r="P40" s="586">
        <v>50</v>
      </c>
      <c r="Q40" s="587">
        <v>8120</v>
      </c>
    </row>
    <row r="41" spans="2:17" ht="15" customHeight="1" x14ac:dyDescent="0.3">
      <c r="B41" s="17" t="s">
        <v>52</v>
      </c>
      <c r="C41" s="585">
        <v>0</v>
      </c>
      <c r="D41" s="585">
        <v>0</v>
      </c>
      <c r="E41" s="585">
        <v>0</v>
      </c>
      <c r="F41" s="585">
        <v>0</v>
      </c>
      <c r="G41" s="585">
        <v>0</v>
      </c>
      <c r="H41" s="585">
        <v>0</v>
      </c>
      <c r="I41" s="585">
        <v>0</v>
      </c>
      <c r="J41" s="585">
        <v>0</v>
      </c>
      <c r="K41" s="586">
        <v>0</v>
      </c>
      <c r="L41" s="586">
        <v>0</v>
      </c>
      <c r="M41" s="586">
        <v>0</v>
      </c>
      <c r="N41" s="586">
        <v>0</v>
      </c>
      <c r="O41" s="586">
        <v>0</v>
      </c>
      <c r="P41" s="586">
        <v>0</v>
      </c>
      <c r="Q41" s="587">
        <v>0</v>
      </c>
    </row>
    <row r="42" spans="2:17" ht="15" customHeight="1" x14ac:dyDescent="0.3">
      <c r="B42" s="17" t="s">
        <v>54</v>
      </c>
      <c r="C42" s="585">
        <v>0</v>
      </c>
      <c r="D42" s="585">
        <v>0</v>
      </c>
      <c r="E42" s="585">
        <v>0</v>
      </c>
      <c r="F42" s="585">
        <v>0</v>
      </c>
      <c r="G42" s="585">
        <v>0</v>
      </c>
      <c r="H42" s="585">
        <v>0</v>
      </c>
      <c r="I42" s="585">
        <v>0</v>
      </c>
      <c r="J42" s="585">
        <v>0</v>
      </c>
      <c r="K42" s="586">
        <v>0</v>
      </c>
      <c r="L42" s="586">
        <v>0</v>
      </c>
      <c r="M42" s="586">
        <v>0</v>
      </c>
      <c r="N42" s="586">
        <v>0</v>
      </c>
      <c r="O42" s="586">
        <v>0</v>
      </c>
      <c r="P42" s="586">
        <v>0</v>
      </c>
      <c r="Q42" s="587">
        <v>0</v>
      </c>
    </row>
    <row r="43" spans="2:17" ht="15" customHeight="1" x14ac:dyDescent="0.3">
      <c r="B43" s="163" t="s">
        <v>55</v>
      </c>
      <c r="C43" s="588">
        <f t="shared" ref="C43:Q43" si="0">SUM(C6:C42)</f>
        <v>67753.471040000004</v>
      </c>
      <c r="D43" s="588">
        <f t="shared" si="0"/>
        <v>235713.08639000001</v>
      </c>
      <c r="E43" s="588">
        <f t="shared" si="0"/>
        <v>0</v>
      </c>
      <c r="F43" s="588">
        <f t="shared" si="0"/>
        <v>863283.92722000112</v>
      </c>
      <c r="G43" s="588">
        <f t="shared" si="0"/>
        <v>101585.73359999999</v>
      </c>
      <c r="H43" s="588">
        <f t="shared" si="0"/>
        <v>83552.692380000008</v>
      </c>
      <c r="I43" s="588">
        <f t="shared" si="0"/>
        <v>9417.5390000000007</v>
      </c>
      <c r="J43" s="588">
        <f t="shared" si="0"/>
        <v>5789.7643300023083</v>
      </c>
      <c r="K43" s="588">
        <f t="shared" si="0"/>
        <v>0</v>
      </c>
      <c r="L43" s="588">
        <f t="shared" si="0"/>
        <v>571513.42136999988</v>
      </c>
      <c r="M43" s="588">
        <f t="shared" si="0"/>
        <v>56780.49826</v>
      </c>
      <c r="N43" s="588">
        <f t="shared" si="0"/>
        <v>1777289.2060399998</v>
      </c>
      <c r="O43" s="588">
        <f t="shared" si="0"/>
        <v>10.397</v>
      </c>
      <c r="P43" s="588">
        <f t="shared" si="0"/>
        <v>127330.95099000001</v>
      </c>
      <c r="Q43" s="588">
        <f t="shared" si="0"/>
        <v>3900020.6876200032</v>
      </c>
    </row>
    <row r="44" spans="2:17" ht="15" customHeight="1" x14ac:dyDescent="0.35">
      <c r="B44" s="794" t="s">
        <v>56</v>
      </c>
      <c r="C44" s="723"/>
      <c r="D44" s="723"/>
      <c r="E44" s="723"/>
      <c r="F44" s="723"/>
      <c r="G44" s="723"/>
      <c r="H44" s="723"/>
      <c r="I44" s="723"/>
      <c r="J44" s="723"/>
      <c r="K44" s="723"/>
      <c r="L44" s="723"/>
      <c r="M44" s="723"/>
      <c r="N44" s="723"/>
      <c r="O44" s="723"/>
      <c r="P44" s="723"/>
      <c r="Q44" s="724"/>
    </row>
    <row r="45" spans="2:17" ht="15" customHeight="1" x14ac:dyDescent="0.3">
      <c r="B45" s="17" t="s">
        <v>57</v>
      </c>
      <c r="C45" s="585">
        <v>83084.903000000006</v>
      </c>
      <c r="D45" s="585">
        <v>890697.38399999996</v>
      </c>
      <c r="E45" s="585">
        <v>152528.12299999999</v>
      </c>
      <c r="F45" s="585">
        <v>2272210.4739999999</v>
      </c>
      <c r="G45" s="585">
        <v>115276.7721155656</v>
      </c>
      <c r="H45" s="585">
        <v>239202.30882295521</v>
      </c>
      <c r="I45" s="585">
        <v>24806.848751203401</v>
      </c>
      <c r="J45" s="585">
        <v>114021.6031143999</v>
      </c>
      <c r="K45" s="585">
        <v>0</v>
      </c>
      <c r="L45" s="585">
        <v>223700.29699999999</v>
      </c>
      <c r="M45" s="585">
        <v>80828.096999999994</v>
      </c>
      <c r="N45" s="585">
        <v>65345.517</v>
      </c>
      <c r="O45" s="585">
        <v>483605.61200000002</v>
      </c>
      <c r="P45" s="585">
        <v>1882449.9680000001</v>
      </c>
      <c r="Q45" s="587">
        <v>6627757.907804125</v>
      </c>
    </row>
    <row r="46" spans="2:17" ht="15" customHeight="1" x14ac:dyDescent="0.3">
      <c r="B46" s="17" t="s">
        <v>290</v>
      </c>
      <c r="C46" s="585">
        <v>6080.5219999999999</v>
      </c>
      <c r="D46" s="585">
        <v>403737.902</v>
      </c>
      <c r="E46" s="585">
        <v>0</v>
      </c>
      <c r="F46" s="585">
        <v>1748829.888</v>
      </c>
      <c r="G46" s="585">
        <v>42486.527000000002</v>
      </c>
      <c r="H46" s="585">
        <v>241348.74299999999</v>
      </c>
      <c r="I46" s="585">
        <v>0</v>
      </c>
      <c r="J46" s="585">
        <v>267916.076</v>
      </c>
      <c r="K46" s="585">
        <v>0</v>
      </c>
      <c r="L46" s="585">
        <v>143931.51199999999</v>
      </c>
      <c r="M46" s="585">
        <v>0</v>
      </c>
      <c r="N46" s="585">
        <v>0</v>
      </c>
      <c r="O46" s="585">
        <v>808587.62899999996</v>
      </c>
      <c r="P46" s="585">
        <v>650743.25800000003</v>
      </c>
      <c r="Q46" s="587">
        <v>4313662.057</v>
      </c>
    </row>
    <row r="47" spans="2:17" ht="15" customHeight="1" x14ac:dyDescent="0.3">
      <c r="B47" s="245" t="s">
        <v>291</v>
      </c>
      <c r="C47" s="585">
        <v>4544.2439999999997</v>
      </c>
      <c r="D47" s="585">
        <v>175648.46100000001</v>
      </c>
      <c r="E47" s="585">
        <v>75572.986999999994</v>
      </c>
      <c r="F47" s="585">
        <v>598995.36699999997</v>
      </c>
      <c r="G47" s="585">
        <v>591474.02399999998</v>
      </c>
      <c r="H47" s="585">
        <v>110349.461</v>
      </c>
      <c r="I47" s="585">
        <v>48317.697</v>
      </c>
      <c r="J47" s="585">
        <v>62722.273999999998</v>
      </c>
      <c r="K47" s="585">
        <v>11242.942999999999</v>
      </c>
      <c r="L47" s="585">
        <v>25991.34</v>
      </c>
      <c r="M47" s="585">
        <v>89746.338000000003</v>
      </c>
      <c r="N47" s="585">
        <v>51288.201000000001</v>
      </c>
      <c r="O47" s="585">
        <v>301181.56900000002</v>
      </c>
      <c r="P47" s="585">
        <v>487468.75099999999</v>
      </c>
      <c r="Q47" s="587">
        <v>2634543.6570000001</v>
      </c>
    </row>
    <row r="48" spans="2:17" ht="15" customHeight="1" x14ac:dyDescent="0.3">
      <c r="B48" s="245" t="s">
        <v>59</v>
      </c>
      <c r="C48" s="585">
        <v>51050.610999999997</v>
      </c>
      <c r="D48" s="585">
        <v>2001158.057</v>
      </c>
      <c r="E48" s="585">
        <v>93817.917000000001</v>
      </c>
      <c r="F48" s="585">
        <v>5117059.8159999996</v>
      </c>
      <c r="G48" s="585">
        <v>153399.26300000001</v>
      </c>
      <c r="H48" s="585">
        <v>933845.679</v>
      </c>
      <c r="I48" s="585">
        <v>9237.4079999999994</v>
      </c>
      <c r="J48" s="585">
        <v>606835.19999999995</v>
      </c>
      <c r="K48" s="585">
        <v>0</v>
      </c>
      <c r="L48" s="585">
        <v>955319.66099999996</v>
      </c>
      <c r="M48" s="585">
        <v>115462.89599999999</v>
      </c>
      <c r="N48" s="585">
        <v>37347.178999999996</v>
      </c>
      <c r="O48" s="585">
        <v>3505543.952</v>
      </c>
      <c r="P48" s="585">
        <v>2533128.2779999999</v>
      </c>
      <c r="Q48" s="716">
        <v>16113205.916999999</v>
      </c>
    </row>
    <row r="49" spans="2:17" ht="15" customHeight="1" x14ac:dyDescent="0.3">
      <c r="B49" s="245" t="s">
        <v>292</v>
      </c>
      <c r="C49" s="585">
        <v>57268.93</v>
      </c>
      <c r="D49" s="585">
        <v>682665.69200000004</v>
      </c>
      <c r="E49" s="585">
        <v>0</v>
      </c>
      <c r="F49" s="585">
        <v>2215617.3650000002</v>
      </c>
      <c r="G49" s="585">
        <v>165773.04500000001</v>
      </c>
      <c r="H49" s="585">
        <v>168151.514</v>
      </c>
      <c r="I49" s="585">
        <v>0</v>
      </c>
      <c r="J49" s="585">
        <v>151819.62100000001</v>
      </c>
      <c r="K49" s="585">
        <v>0</v>
      </c>
      <c r="L49" s="585">
        <v>1433153.871</v>
      </c>
      <c r="M49" s="585">
        <v>30176.004000000001</v>
      </c>
      <c r="N49" s="585">
        <v>0</v>
      </c>
      <c r="O49" s="585">
        <v>24540.852999999999</v>
      </c>
      <c r="P49" s="585">
        <v>128050.24000000001</v>
      </c>
      <c r="Q49" s="716">
        <v>5057217.1349999998</v>
      </c>
    </row>
    <row r="50" spans="2:17" ht="15" customHeight="1" x14ac:dyDescent="0.3">
      <c r="B50" s="163" t="s">
        <v>55</v>
      </c>
      <c r="C50" s="588">
        <f t="shared" ref="C50:Q50" si="1">SUM(C45:C49)</f>
        <v>202029.21</v>
      </c>
      <c r="D50" s="588">
        <f t="shared" si="1"/>
        <v>4153907.4960000003</v>
      </c>
      <c r="E50" s="588">
        <f t="shared" si="1"/>
        <v>321919.027</v>
      </c>
      <c r="F50" s="588">
        <f t="shared" si="1"/>
        <v>11952712.909999998</v>
      </c>
      <c r="G50" s="588">
        <f t="shared" si="1"/>
        <v>1068409.6311155655</v>
      </c>
      <c r="H50" s="588">
        <f t="shared" si="1"/>
        <v>1692897.7058229551</v>
      </c>
      <c r="I50" s="588">
        <f t="shared" si="1"/>
        <v>82361.9537512034</v>
      </c>
      <c r="J50" s="588">
        <f t="shared" si="1"/>
        <v>1203314.7741143999</v>
      </c>
      <c r="K50" s="588">
        <f t="shared" si="1"/>
        <v>11242.942999999999</v>
      </c>
      <c r="L50" s="588">
        <f t="shared" si="1"/>
        <v>2782096.6809999999</v>
      </c>
      <c r="M50" s="588">
        <f t="shared" si="1"/>
        <v>316213.33500000002</v>
      </c>
      <c r="N50" s="588">
        <f t="shared" si="1"/>
        <v>153980.897</v>
      </c>
      <c r="O50" s="588">
        <f t="shared" si="1"/>
        <v>5123459.6150000002</v>
      </c>
      <c r="P50" s="588">
        <f t="shared" si="1"/>
        <v>5681840.495000001</v>
      </c>
      <c r="Q50" s="588">
        <f t="shared" si="1"/>
        <v>34746386.673804119</v>
      </c>
    </row>
    <row r="51" spans="2:17" ht="14.25" customHeight="1" x14ac:dyDescent="0.3">
      <c r="B51" s="798" t="s">
        <v>61</v>
      </c>
      <c r="C51" s="796"/>
      <c r="D51" s="796"/>
      <c r="E51" s="796"/>
      <c r="F51" s="796"/>
      <c r="G51" s="796"/>
      <c r="H51" s="796"/>
      <c r="I51" s="796"/>
      <c r="J51" s="796"/>
      <c r="K51" s="796"/>
      <c r="L51" s="796"/>
      <c r="M51" s="796"/>
      <c r="N51" s="796"/>
      <c r="O51" s="796"/>
      <c r="P51" s="796"/>
      <c r="Q51" s="796"/>
    </row>
    <row r="53" spans="2:17" x14ac:dyDescent="0.3">
      <c r="C53" s="715"/>
    </row>
  </sheetData>
  <sheetProtection algorithmName="SHA-512" hashValue="0Tw++5K4/cnCYOduuluQ+/iWyEUry2l6tObnox7e4foD5xM1ds5zNRsS0bWf6HpmNn2kEuOOIhCG3OTS9dVDHQ==" saltValue="z8qyhwAcw2j0Dij6cqMsiA==" spinCount="100000" sheet="1" objects="1" scenarios="1"/>
  <mergeCells count="4">
    <mergeCell ref="B5:Q5"/>
    <mergeCell ref="B51:Q51"/>
    <mergeCell ref="B3:Q3"/>
    <mergeCell ref="B44:Q44"/>
  </mergeCells>
  <pageMargins left="0.7" right="0.7" top="0.75" bottom="0.75" header="0.3" footer="0.3"/>
  <pageSetup scale="44" orientation="landscape"/>
  <headerFooter>
    <oddFooter>&amp;C_x000D_&amp;1#&amp;"Calibri"&amp;11&amp;K000000 Britam Public</oddFooter>
  </headerFooter>
  <drawing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26"/>
  <dimension ref="B2:Q48"/>
  <sheetViews>
    <sheetView topLeftCell="A27" workbookViewId="0">
      <selection activeCell="C40" sqref="C5:Q40"/>
    </sheetView>
  </sheetViews>
  <sheetFormatPr defaultRowHeight="14.5" x14ac:dyDescent="0.35"/>
  <cols>
    <col min="2" max="2" width="36.54296875" customWidth="1"/>
    <col min="3" max="17" width="15.453125" customWidth="1"/>
  </cols>
  <sheetData>
    <row r="2" spans="2:17" x14ac:dyDescent="0.35">
      <c r="B2" s="821" t="s">
        <v>425</v>
      </c>
      <c r="C2" s="723"/>
      <c r="D2" s="723"/>
      <c r="E2" s="723"/>
      <c r="F2" s="723"/>
      <c r="G2" s="723"/>
      <c r="H2" s="723"/>
      <c r="I2" s="723"/>
      <c r="J2" s="723"/>
      <c r="K2" s="723"/>
      <c r="L2" s="723"/>
      <c r="M2" s="723"/>
      <c r="N2" s="723"/>
      <c r="O2" s="723"/>
      <c r="P2" s="723"/>
      <c r="Q2" s="724"/>
    </row>
    <row r="3" spans="2:17" ht="26.5" customHeight="1" x14ac:dyDescent="0.35">
      <c r="B3" s="13" t="s">
        <v>1</v>
      </c>
      <c r="C3" s="15" t="s">
        <v>420</v>
      </c>
      <c r="D3" s="15" t="s">
        <v>239</v>
      </c>
      <c r="E3" s="15" t="s">
        <v>240</v>
      </c>
      <c r="F3" s="15" t="s">
        <v>421</v>
      </c>
      <c r="G3" s="15" t="s">
        <v>242</v>
      </c>
      <c r="H3" s="15" t="s">
        <v>243</v>
      </c>
      <c r="I3" s="15" t="s">
        <v>244</v>
      </c>
      <c r="J3" s="15" t="s">
        <v>245</v>
      </c>
      <c r="K3" s="16" t="s">
        <v>422</v>
      </c>
      <c r="L3" s="16" t="s">
        <v>246</v>
      </c>
      <c r="M3" s="16" t="s">
        <v>247</v>
      </c>
      <c r="N3" s="16" t="s">
        <v>423</v>
      </c>
      <c r="O3" s="16" t="s">
        <v>249</v>
      </c>
      <c r="P3" s="16" t="s">
        <v>250</v>
      </c>
      <c r="Q3" s="16" t="s">
        <v>424</v>
      </c>
    </row>
    <row r="4" spans="2:17" x14ac:dyDescent="0.35">
      <c r="B4" s="726" t="s">
        <v>17</v>
      </c>
      <c r="C4" s="723"/>
      <c r="D4" s="723"/>
      <c r="E4" s="723"/>
      <c r="F4" s="723"/>
      <c r="G4" s="723"/>
      <c r="H4" s="723"/>
      <c r="I4" s="723"/>
      <c r="J4" s="723"/>
      <c r="K4" s="723"/>
      <c r="L4" s="723"/>
      <c r="M4" s="723"/>
      <c r="N4" s="723"/>
      <c r="O4" s="723"/>
      <c r="P4" s="723"/>
      <c r="Q4" s="724"/>
    </row>
    <row r="5" spans="2:17" ht="19.5" customHeight="1" x14ac:dyDescent="0.35">
      <c r="B5" s="17" t="s">
        <v>18</v>
      </c>
      <c r="C5" s="132">
        <f>Sheet2!B3</f>
        <v>0</v>
      </c>
      <c r="D5" s="6">
        <f>Sheet2!C3</f>
        <v>0</v>
      </c>
      <c r="E5" s="6">
        <f>Sheet2!D3</f>
        <v>730</v>
      </c>
      <c r="F5" s="6">
        <f>Sheet2!E3</f>
        <v>0</v>
      </c>
      <c r="G5" s="6">
        <f>Sheet2!F3</f>
        <v>0</v>
      </c>
      <c r="H5" s="6">
        <f>Sheet2!G3</f>
        <v>157</v>
      </c>
      <c r="I5" s="6">
        <f>Sheet2!H3</f>
        <v>0</v>
      </c>
      <c r="J5" s="6">
        <f>Sheet2!I3</f>
        <v>0</v>
      </c>
      <c r="K5" s="18">
        <f>Sheet2!J3</f>
        <v>0</v>
      </c>
      <c r="L5" s="18">
        <f>Sheet2!K3</f>
        <v>1733</v>
      </c>
      <c r="M5" s="18">
        <f>Sheet2!L3</f>
        <v>84</v>
      </c>
      <c r="N5" s="18">
        <f>Sheet2!M3</f>
        <v>3165</v>
      </c>
      <c r="O5" s="18">
        <f>Sheet2!N3</f>
        <v>451346</v>
      </c>
      <c r="P5" s="18">
        <f>Sheet2!O3</f>
        <v>754</v>
      </c>
      <c r="Q5" s="19">
        <f>Sheet2!P3</f>
        <v>457969</v>
      </c>
    </row>
    <row r="6" spans="2:17" ht="19.5" customHeight="1" x14ac:dyDescent="0.35">
      <c r="B6" s="17" t="s">
        <v>19</v>
      </c>
      <c r="C6" s="132">
        <f>Sheet2!B4</f>
        <v>0</v>
      </c>
      <c r="D6" s="6">
        <f>Sheet2!C4</f>
        <v>215110</v>
      </c>
      <c r="E6" s="6">
        <f>Sheet2!D4</f>
        <v>9127</v>
      </c>
      <c r="F6" s="6">
        <f>Sheet2!E4</f>
        <v>183751</v>
      </c>
      <c r="G6" s="6">
        <f>Sheet2!F4</f>
        <v>10609</v>
      </c>
      <c r="H6" s="6">
        <f>Sheet2!G4</f>
        <v>7365</v>
      </c>
      <c r="I6" s="6">
        <f>Sheet2!H4</f>
        <v>22318</v>
      </c>
      <c r="J6" s="6">
        <f>Sheet2!I4</f>
        <v>0</v>
      </c>
      <c r="K6" s="18">
        <f>Sheet2!J4</f>
        <v>26402</v>
      </c>
      <c r="L6" s="18">
        <f>Sheet2!K4</f>
        <v>184456</v>
      </c>
      <c r="M6" s="18">
        <f>Sheet2!L4</f>
        <v>21698</v>
      </c>
      <c r="N6" s="18">
        <f>Sheet2!M4</f>
        <v>862</v>
      </c>
      <c r="O6" s="18">
        <f>Sheet2!N4</f>
        <v>0</v>
      </c>
      <c r="P6" s="18">
        <f>Sheet2!O4</f>
        <v>1653</v>
      </c>
      <c r="Q6" s="19">
        <f>Sheet2!P4</f>
        <v>683353</v>
      </c>
    </row>
    <row r="7" spans="2:17" ht="19.5" customHeight="1" x14ac:dyDescent="0.35">
      <c r="B7" s="17" t="s">
        <v>20</v>
      </c>
      <c r="C7" s="132">
        <f>Sheet2!B5</f>
        <v>129579</v>
      </c>
      <c r="D7" s="6">
        <f>Sheet2!C5</f>
        <v>0</v>
      </c>
      <c r="E7" s="6">
        <f>Sheet2!D5</f>
        <v>0</v>
      </c>
      <c r="F7" s="6">
        <f>Sheet2!E5</f>
        <v>730240</v>
      </c>
      <c r="G7" s="6">
        <f>Sheet2!F5</f>
        <v>256736</v>
      </c>
      <c r="H7" s="6">
        <f>Sheet2!G5</f>
        <v>51956</v>
      </c>
      <c r="I7" s="6">
        <f>Sheet2!H5</f>
        <v>16303</v>
      </c>
      <c r="J7" s="6">
        <f>Sheet2!I5</f>
        <v>17497</v>
      </c>
      <c r="K7" s="18">
        <f>Sheet2!J5</f>
        <v>0</v>
      </c>
      <c r="L7" s="18">
        <f>Sheet2!K5</f>
        <v>13974</v>
      </c>
      <c r="M7" s="18">
        <f>Sheet2!L5</f>
        <v>330838</v>
      </c>
      <c r="N7" s="18">
        <f>Sheet2!M5</f>
        <v>-417</v>
      </c>
      <c r="O7" s="18">
        <f>Sheet2!N5</f>
        <v>0</v>
      </c>
      <c r="P7" s="18">
        <f>Sheet2!O5</f>
        <v>-155</v>
      </c>
      <c r="Q7" s="19">
        <f>Sheet2!P5</f>
        <v>1546552</v>
      </c>
    </row>
    <row r="8" spans="2:17" ht="19.5" customHeight="1" x14ac:dyDescent="0.35">
      <c r="B8" s="17" t="s">
        <v>21</v>
      </c>
      <c r="C8" s="132">
        <f>Sheet2!B6</f>
        <v>0</v>
      </c>
      <c r="D8" s="6">
        <f>Sheet2!C6</f>
        <v>0</v>
      </c>
      <c r="E8" s="6">
        <f>Sheet2!D6</f>
        <v>0</v>
      </c>
      <c r="F8" s="6">
        <f>Sheet2!E6</f>
        <v>0</v>
      </c>
      <c r="G8" s="6">
        <f>Sheet2!F6</f>
        <v>0</v>
      </c>
      <c r="H8" s="6">
        <f>Sheet2!G6</f>
        <v>0</v>
      </c>
      <c r="I8" s="6">
        <f>Sheet2!H6</f>
        <v>0</v>
      </c>
      <c r="J8" s="6">
        <f>Sheet2!I6</f>
        <v>0</v>
      </c>
      <c r="K8" s="18">
        <f>Sheet2!J6</f>
        <v>0</v>
      </c>
      <c r="L8" s="18">
        <f>Sheet2!K6</f>
        <v>0</v>
      </c>
      <c r="M8" s="18">
        <f>Sheet2!L6</f>
        <v>0</v>
      </c>
      <c r="N8" s="18">
        <f>Sheet2!M6</f>
        <v>0</v>
      </c>
      <c r="O8" s="18">
        <f>Sheet2!N6</f>
        <v>0</v>
      </c>
      <c r="P8" s="18">
        <f>Sheet2!O6</f>
        <v>0</v>
      </c>
      <c r="Q8" s="19">
        <f>Sheet2!P6</f>
        <v>0</v>
      </c>
    </row>
    <row r="9" spans="2:17" ht="19.5" customHeight="1" x14ac:dyDescent="0.35">
      <c r="B9" s="17" t="s">
        <v>22</v>
      </c>
      <c r="C9" s="132">
        <f>Sheet2!B7</f>
        <v>83262</v>
      </c>
      <c r="D9" s="6">
        <f>Sheet2!C7</f>
        <v>140958</v>
      </c>
      <c r="E9" s="6">
        <f>Sheet2!D7</f>
        <v>15375</v>
      </c>
      <c r="F9" s="6">
        <f>Sheet2!E7</f>
        <v>517044</v>
      </c>
      <c r="G9" s="6">
        <f>Sheet2!F7</f>
        <v>100932</v>
      </c>
      <c r="H9" s="6">
        <f>Sheet2!G7</f>
        <v>82238</v>
      </c>
      <c r="I9" s="6">
        <f>Sheet2!H7</f>
        <v>19707</v>
      </c>
      <c r="J9" s="6">
        <f>Sheet2!I7</f>
        <v>36406</v>
      </c>
      <c r="K9" s="18">
        <f>Sheet2!J7</f>
        <v>0</v>
      </c>
      <c r="L9" s="18">
        <f>Sheet2!K7</f>
        <v>1311</v>
      </c>
      <c r="M9" s="18">
        <f>Sheet2!L7</f>
        <v>32208</v>
      </c>
      <c r="N9" s="18">
        <f>Sheet2!M7</f>
        <v>7637</v>
      </c>
      <c r="O9" s="18">
        <f>Sheet2!N7</f>
        <v>1159920</v>
      </c>
      <c r="P9" s="18">
        <f>Sheet2!O7</f>
        <v>52249</v>
      </c>
      <c r="Q9" s="19">
        <f>Sheet2!P7</f>
        <v>2249247</v>
      </c>
    </row>
    <row r="10" spans="2:17" ht="19.5" customHeight="1" x14ac:dyDescent="0.35">
      <c r="B10" s="17" t="s">
        <v>426</v>
      </c>
      <c r="C10" s="132">
        <f>Sheet2!B8</f>
        <v>0</v>
      </c>
      <c r="D10" s="6">
        <f>Sheet2!C8</f>
        <v>144788</v>
      </c>
      <c r="E10" s="6">
        <f>Sheet2!D8</f>
        <v>12930</v>
      </c>
      <c r="F10" s="6">
        <f>Sheet2!E8</f>
        <v>344729</v>
      </c>
      <c r="G10" s="6">
        <f>Sheet2!F8</f>
        <v>67213</v>
      </c>
      <c r="H10" s="6">
        <f>Sheet2!G8</f>
        <v>211439</v>
      </c>
      <c r="I10" s="6">
        <f>Sheet2!H8</f>
        <v>17923</v>
      </c>
      <c r="J10" s="6">
        <f>Sheet2!I8</f>
        <v>31582</v>
      </c>
      <c r="K10" s="18">
        <f>Sheet2!J8</f>
        <v>0</v>
      </c>
      <c r="L10" s="18">
        <f>Sheet2!K8</f>
        <v>191928</v>
      </c>
      <c r="M10" s="18">
        <f>Sheet2!L8</f>
        <v>7423</v>
      </c>
      <c r="N10" s="18">
        <f>Sheet2!M8</f>
        <v>41597</v>
      </c>
      <c r="O10" s="18">
        <f>Sheet2!N8</f>
        <v>6517</v>
      </c>
      <c r="P10" s="18">
        <f>Sheet2!O8</f>
        <v>17463</v>
      </c>
      <c r="Q10" s="19">
        <f>Sheet2!P8</f>
        <v>1095534</v>
      </c>
    </row>
    <row r="11" spans="2:17" ht="19.5" customHeight="1" x14ac:dyDescent="0.35">
      <c r="B11" s="17" t="s">
        <v>24</v>
      </c>
      <c r="C11" s="132">
        <f>Sheet2!B10</f>
        <v>0</v>
      </c>
      <c r="D11" s="6">
        <f>Sheet2!C10</f>
        <v>89782</v>
      </c>
      <c r="E11" s="6">
        <f>Sheet2!D10</f>
        <v>4161</v>
      </c>
      <c r="F11" s="6">
        <f>Sheet2!E10</f>
        <v>61941</v>
      </c>
      <c r="G11" s="6">
        <f>Sheet2!F10</f>
        <v>7153</v>
      </c>
      <c r="H11" s="6">
        <f>Sheet2!G10</f>
        <v>7228</v>
      </c>
      <c r="I11" s="6">
        <f>Sheet2!H10</f>
        <v>11248</v>
      </c>
      <c r="J11" s="6">
        <f>Sheet2!I10</f>
        <v>10952</v>
      </c>
      <c r="K11" s="18">
        <f>Sheet2!J10</f>
        <v>0</v>
      </c>
      <c r="L11" s="18">
        <f>Sheet2!K10</f>
        <v>32249</v>
      </c>
      <c r="M11" s="18">
        <f>Sheet2!L10</f>
        <v>5729</v>
      </c>
      <c r="N11" s="18">
        <f>Sheet2!M10</f>
        <v>2313</v>
      </c>
      <c r="O11" s="18">
        <f>Sheet2!N10</f>
        <v>0</v>
      </c>
      <c r="P11" s="18">
        <f>Sheet2!O10</f>
        <v>42383</v>
      </c>
      <c r="Q11" s="19">
        <f>Sheet2!P10</f>
        <v>275139</v>
      </c>
    </row>
    <row r="12" spans="2:17" ht="19.5" customHeight="1" x14ac:dyDescent="0.35">
      <c r="B12" s="17" t="s">
        <v>25</v>
      </c>
      <c r="C12" s="132">
        <f>Sheet2!B11</f>
        <v>0</v>
      </c>
      <c r="D12" s="6">
        <f>Sheet2!C11</f>
        <v>350681</v>
      </c>
      <c r="E12" s="6">
        <f>Sheet2!D11</f>
        <v>4387</v>
      </c>
      <c r="F12" s="6">
        <f>Sheet2!E11</f>
        <v>312098</v>
      </c>
      <c r="G12" s="6">
        <f>Sheet2!F11</f>
        <v>75957</v>
      </c>
      <c r="H12" s="6">
        <f>Sheet2!G11</f>
        <v>19176</v>
      </c>
      <c r="I12" s="6">
        <f>Sheet2!H11</f>
        <v>26327</v>
      </c>
      <c r="J12" s="6">
        <f>Sheet2!I11</f>
        <v>33588</v>
      </c>
      <c r="K12" s="18">
        <f>Sheet2!J11</f>
        <v>0</v>
      </c>
      <c r="L12" s="18">
        <f>Sheet2!K11</f>
        <v>51335</v>
      </c>
      <c r="M12" s="18">
        <f>Sheet2!L11</f>
        <v>30467</v>
      </c>
      <c r="N12" s="18">
        <f>Sheet2!M11</f>
        <v>15921</v>
      </c>
      <c r="O12" s="18">
        <f>Sheet2!N11</f>
        <v>185024</v>
      </c>
      <c r="P12" s="18">
        <f>Sheet2!O11</f>
        <v>120931</v>
      </c>
      <c r="Q12" s="19">
        <f>Sheet2!P11</f>
        <v>1225892</v>
      </c>
    </row>
    <row r="13" spans="2:17" ht="19.5" customHeight="1" x14ac:dyDescent="0.35">
      <c r="B13" s="17" t="s">
        <v>26</v>
      </c>
      <c r="C13" s="132">
        <f>Sheet2!B13</f>
        <v>0</v>
      </c>
      <c r="D13" s="6">
        <f>Sheet2!C13</f>
        <v>14895</v>
      </c>
      <c r="E13" s="6">
        <f>Sheet2!D13</f>
        <v>3263</v>
      </c>
      <c r="F13" s="6">
        <f>Sheet2!E13</f>
        <v>34653</v>
      </c>
      <c r="G13" s="6">
        <f>Sheet2!F13</f>
        <v>1710</v>
      </c>
      <c r="H13" s="6">
        <f>Sheet2!G13</f>
        <v>552</v>
      </c>
      <c r="I13" s="6">
        <f>Sheet2!H13</f>
        <v>1710</v>
      </c>
      <c r="J13" s="6">
        <f>Sheet2!I13</f>
        <v>11244</v>
      </c>
      <c r="K13" s="18">
        <f>Sheet2!J13</f>
        <v>0</v>
      </c>
      <c r="L13" s="18">
        <f>Sheet2!K13</f>
        <v>0</v>
      </c>
      <c r="M13" s="18">
        <f>Sheet2!L13</f>
        <v>0</v>
      </c>
      <c r="N13" s="18">
        <f>Sheet2!M13</f>
        <v>1710</v>
      </c>
      <c r="O13" s="18">
        <f>Sheet2!N13</f>
        <v>0</v>
      </c>
      <c r="P13" s="18">
        <f>Sheet2!O13</f>
        <v>4969</v>
      </c>
      <c r="Q13" s="19">
        <f>Sheet2!P13</f>
        <v>74706</v>
      </c>
    </row>
    <row r="14" spans="2:17" ht="19.5" customHeight="1" x14ac:dyDescent="0.35">
      <c r="B14" s="17" t="s">
        <v>27</v>
      </c>
      <c r="C14" s="132">
        <f>Sheet2!B14</f>
        <v>0</v>
      </c>
      <c r="D14" s="6">
        <f>Sheet2!C14</f>
        <v>0</v>
      </c>
      <c r="E14" s="6">
        <f>Sheet2!D14</f>
        <v>0</v>
      </c>
      <c r="F14" s="6">
        <f>Sheet2!E14</f>
        <v>0</v>
      </c>
      <c r="G14" s="6">
        <f>Sheet2!F14</f>
        <v>0</v>
      </c>
      <c r="H14" s="6">
        <f>Sheet2!G14</f>
        <v>0</v>
      </c>
      <c r="I14" s="6">
        <f>Sheet2!H14</f>
        <v>0</v>
      </c>
      <c r="J14" s="6">
        <f>Sheet2!I14</f>
        <v>0</v>
      </c>
      <c r="K14" s="18">
        <f>Sheet2!J14</f>
        <v>54821</v>
      </c>
      <c r="L14" s="18">
        <f>Sheet2!K14</f>
        <v>0</v>
      </c>
      <c r="M14" s="18">
        <f>Sheet2!L14</f>
        <v>0</v>
      </c>
      <c r="N14" s="18">
        <f>Sheet2!M14</f>
        <v>0</v>
      </c>
      <c r="O14" s="18">
        <f>Sheet2!N14</f>
        <v>0</v>
      </c>
      <c r="P14" s="18">
        <f>Sheet2!O14</f>
        <v>0</v>
      </c>
      <c r="Q14" s="19">
        <f>Sheet2!P14</f>
        <v>54821</v>
      </c>
    </row>
    <row r="15" spans="2:17" ht="19.5" customHeight="1" x14ac:dyDescent="0.35">
      <c r="B15" s="17" t="s">
        <v>28</v>
      </c>
      <c r="C15" s="132">
        <f>Sheet2!B16</f>
        <v>280</v>
      </c>
      <c r="D15" s="6">
        <f>Sheet2!C16</f>
        <v>55034</v>
      </c>
      <c r="E15" s="6">
        <f>Sheet2!D16</f>
        <v>12235</v>
      </c>
      <c r="F15" s="6">
        <f>Sheet2!E16</f>
        <v>217116</v>
      </c>
      <c r="G15" s="6">
        <f>Sheet2!F16</f>
        <v>771</v>
      </c>
      <c r="H15" s="6">
        <f>Sheet2!G16</f>
        <v>36169</v>
      </c>
      <c r="I15" s="6">
        <f>Sheet2!H16</f>
        <v>16503</v>
      </c>
      <c r="J15" s="6">
        <f>Sheet2!I16</f>
        <v>27435</v>
      </c>
      <c r="K15" s="18">
        <f>Sheet2!J16</f>
        <v>495</v>
      </c>
      <c r="L15" s="18">
        <f>Sheet2!K16</f>
        <v>21018</v>
      </c>
      <c r="M15" s="18">
        <f>Sheet2!L16</f>
        <v>38598</v>
      </c>
      <c r="N15" s="18">
        <f>Sheet2!M16</f>
        <v>5182</v>
      </c>
      <c r="O15" s="18">
        <f>Sheet2!N16</f>
        <v>0</v>
      </c>
      <c r="P15" s="18">
        <f>Sheet2!O16</f>
        <v>26656</v>
      </c>
      <c r="Q15" s="19">
        <f>Sheet2!P16</f>
        <v>457492</v>
      </c>
    </row>
    <row r="16" spans="2:17" ht="19.5" customHeight="1" x14ac:dyDescent="0.35">
      <c r="B16" s="17" t="s">
        <v>29</v>
      </c>
      <c r="C16" s="132">
        <f>Sheet2!B17</f>
        <v>10920</v>
      </c>
      <c r="D16" s="6">
        <f>Sheet2!C17</f>
        <v>236301</v>
      </c>
      <c r="E16" s="6">
        <f>Sheet2!D17</f>
        <v>12883</v>
      </c>
      <c r="F16" s="6">
        <f>Sheet2!E17</f>
        <v>297559</v>
      </c>
      <c r="G16" s="6">
        <f>Sheet2!F17</f>
        <v>25845</v>
      </c>
      <c r="H16" s="6">
        <f>Sheet2!G17</f>
        <v>51428</v>
      </c>
      <c r="I16" s="6">
        <f>Sheet2!H17</f>
        <v>11706</v>
      </c>
      <c r="J16" s="6">
        <f>Sheet2!I17</f>
        <v>18617</v>
      </c>
      <c r="K16" s="18">
        <f>Sheet2!J17</f>
        <v>0</v>
      </c>
      <c r="L16" s="18">
        <f>Sheet2!K17</f>
        <v>22843</v>
      </c>
      <c r="M16" s="18">
        <f>Sheet2!L17</f>
        <v>39985</v>
      </c>
      <c r="N16" s="18">
        <f>Sheet2!M17</f>
        <v>4025</v>
      </c>
      <c r="O16" s="18">
        <f>Sheet2!N17</f>
        <v>612198</v>
      </c>
      <c r="P16" s="18">
        <f>Sheet2!O17</f>
        <v>100209</v>
      </c>
      <c r="Q16" s="19">
        <f>Sheet2!P17</f>
        <v>1444518</v>
      </c>
    </row>
    <row r="17" spans="2:17" ht="19.5" customHeight="1" x14ac:dyDescent="0.35">
      <c r="B17" s="17" t="s">
        <v>30</v>
      </c>
      <c r="C17" s="132">
        <f>Sheet2!B18</f>
        <v>23066</v>
      </c>
      <c r="D17" s="6">
        <f>Sheet2!C18</f>
        <v>213454</v>
      </c>
      <c r="E17" s="6">
        <f>Sheet2!D18</f>
        <v>16307</v>
      </c>
      <c r="F17" s="6">
        <f>Sheet2!E18</f>
        <v>654047</v>
      </c>
      <c r="G17" s="6">
        <f>Sheet2!F18</f>
        <v>8436</v>
      </c>
      <c r="H17" s="6">
        <f>Sheet2!G18</f>
        <v>160629</v>
      </c>
      <c r="I17" s="6">
        <f>Sheet2!H18</f>
        <v>32082</v>
      </c>
      <c r="J17" s="6">
        <f>Sheet2!I18</f>
        <v>44504</v>
      </c>
      <c r="K17" s="18">
        <f>Sheet2!J18</f>
        <v>0</v>
      </c>
      <c r="L17" s="18">
        <f>Sheet2!K18</f>
        <v>19293</v>
      </c>
      <c r="M17" s="18">
        <f>Sheet2!L18</f>
        <v>29380</v>
      </c>
      <c r="N17" s="18">
        <f>Sheet2!M18</f>
        <v>45872</v>
      </c>
      <c r="O17" s="18">
        <f>Sheet2!N18</f>
        <v>732196</v>
      </c>
      <c r="P17" s="18">
        <f>Sheet2!O18</f>
        <v>84619</v>
      </c>
      <c r="Q17" s="19">
        <f>Sheet2!P18</f>
        <v>2063886</v>
      </c>
    </row>
    <row r="18" spans="2:17" ht="19.5" customHeight="1" x14ac:dyDescent="0.35">
      <c r="B18" s="17" t="s">
        <v>31</v>
      </c>
      <c r="C18" s="132">
        <f>Sheet2!B19</f>
        <v>0</v>
      </c>
      <c r="D18" s="6">
        <f>Sheet2!C19</f>
        <v>12300</v>
      </c>
      <c r="E18" s="6">
        <f>Sheet2!D19</f>
        <v>1093</v>
      </c>
      <c r="F18" s="6">
        <f>Sheet2!E19</f>
        <v>12928</v>
      </c>
      <c r="G18" s="6">
        <f>Sheet2!F19</f>
        <v>3852</v>
      </c>
      <c r="H18" s="6">
        <f>Sheet2!G19</f>
        <v>1560</v>
      </c>
      <c r="I18" s="6">
        <f>Sheet2!H19</f>
        <v>6661</v>
      </c>
      <c r="J18" s="6">
        <f>Sheet2!I19</f>
        <v>3644</v>
      </c>
      <c r="K18" s="18">
        <f>Sheet2!J19</f>
        <v>3786</v>
      </c>
      <c r="L18" s="18">
        <f>Sheet2!K19</f>
        <v>6727</v>
      </c>
      <c r="M18" s="18">
        <f>Sheet2!L19</f>
        <v>30712</v>
      </c>
      <c r="N18" s="18">
        <f>Sheet2!M19</f>
        <v>0</v>
      </c>
      <c r="O18" s="18">
        <f>Sheet2!N19</f>
        <v>39511</v>
      </c>
      <c r="P18" s="18">
        <f>Sheet2!O19</f>
        <v>5092</v>
      </c>
      <c r="Q18" s="19">
        <f>Sheet2!P19</f>
        <v>127866</v>
      </c>
    </row>
    <row r="19" spans="2:17" ht="19.5" customHeight="1" x14ac:dyDescent="0.35">
      <c r="B19" s="17" t="s">
        <v>32</v>
      </c>
      <c r="C19" s="132">
        <f>Sheet2!B20</f>
        <v>0</v>
      </c>
      <c r="D19" s="6">
        <f>Sheet2!C20</f>
        <v>86525</v>
      </c>
      <c r="E19" s="6">
        <f>Sheet2!D20</f>
        <v>9362</v>
      </c>
      <c r="F19" s="6">
        <f>Sheet2!E20</f>
        <v>194710</v>
      </c>
      <c r="G19" s="6">
        <f>Sheet2!F20</f>
        <v>4382</v>
      </c>
      <c r="H19" s="6">
        <f>Sheet2!G20</f>
        <v>62995</v>
      </c>
      <c r="I19" s="6">
        <f>Sheet2!H20</f>
        <v>8899</v>
      </c>
      <c r="J19" s="6">
        <f>Sheet2!I20</f>
        <v>10947</v>
      </c>
      <c r="K19" s="18">
        <f>Sheet2!J20</f>
        <v>0</v>
      </c>
      <c r="L19" s="18">
        <f>Sheet2!K20</f>
        <v>24357</v>
      </c>
      <c r="M19" s="18">
        <f>Sheet2!L20</f>
        <v>56980</v>
      </c>
      <c r="N19" s="18">
        <f>Sheet2!M20</f>
        <v>3827</v>
      </c>
      <c r="O19" s="18">
        <f>Sheet2!N20</f>
        <v>0</v>
      </c>
      <c r="P19" s="18">
        <f>Sheet2!O20</f>
        <v>10766</v>
      </c>
      <c r="Q19" s="19">
        <f>Sheet2!P20</f>
        <v>473751</v>
      </c>
    </row>
    <row r="20" spans="2:17" ht="19.5" customHeight="1" x14ac:dyDescent="0.35">
      <c r="B20" s="17" t="s">
        <v>33</v>
      </c>
      <c r="C20" s="132">
        <f>Sheet2!B22</f>
        <v>0</v>
      </c>
      <c r="D20" s="6">
        <f>Sheet2!C22</f>
        <v>162641</v>
      </c>
      <c r="E20" s="6">
        <f>Sheet2!D22</f>
        <v>29476</v>
      </c>
      <c r="F20" s="6">
        <f>Sheet2!E22</f>
        <v>394119</v>
      </c>
      <c r="G20" s="6">
        <f>Sheet2!F22</f>
        <v>62135</v>
      </c>
      <c r="H20" s="6">
        <f>Sheet2!G22</f>
        <v>11840</v>
      </c>
      <c r="I20" s="6">
        <f>Sheet2!H22</f>
        <v>19495</v>
      </c>
      <c r="J20" s="6">
        <f>Sheet2!I22</f>
        <v>33459</v>
      </c>
      <c r="K20" s="18">
        <f>Sheet2!J22</f>
        <v>580</v>
      </c>
      <c r="L20" s="18">
        <f>Sheet2!K22</f>
        <v>38651</v>
      </c>
      <c r="M20" s="18">
        <f>Sheet2!L22</f>
        <v>4223</v>
      </c>
      <c r="N20" s="18">
        <f>Sheet2!M22</f>
        <v>25002</v>
      </c>
      <c r="O20" s="18">
        <f>Sheet2!N22</f>
        <v>1179387</v>
      </c>
      <c r="P20" s="18">
        <f>Sheet2!O22</f>
        <v>205547</v>
      </c>
      <c r="Q20" s="19">
        <f>Sheet2!P22</f>
        <v>2166554</v>
      </c>
    </row>
    <row r="21" spans="2:17" ht="19.5" customHeight="1" x14ac:dyDescent="0.35">
      <c r="B21" s="17" t="s">
        <v>34</v>
      </c>
      <c r="C21" s="132">
        <f>Sheet2!B23</f>
        <v>1028176</v>
      </c>
      <c r="D21" s="6">
        <f>Sheet2!C23</f>
        <v>132528</v>
      </c>
      <c r="E21" s="6">
        <f>Sheet2!D23</f>
        <v>35763</v>
      </c>
      <c r="F21" s="6">
        <f>Sheet2!E23</f>
        <v>697822</v>
      </c>
      <c r="G21" s="6">
        <f>Sheet2!F23</f>
        <v>120595</v>
      </c>
      <c r="H21" s="6">
        <f>Sheet2!G23</f>
        <v>115415</v>
      </c>
      <c r="I21" s="6">
        <f>Sheet2!H23</f>
        <v>29163</v>
      </c>
      <c r="J21" s="6">
        <f>Sheet2!I23</f>
        <v>21421</v>
      </c>
      <c r="K21" s="18">
        <f>Sheet2!J23</f>
        <v>0</v>
      </c>
      <c r="L21" s="18">
        <f>Sheet2!K23</f>
        <v>78609</v>
      </c>
      <c r="M21" s="18">
        <f>Sheet2!L23</f>
        <v>8277</v>
      </c>
      <c r="N21" s="18">
        <f>Sheet2!M23</f>
        <v>11394</v>
      </c>
      <c r="O21" s="18">
        <f>Sheet2!N23</f>
        <v>17550</v>
      </c>
      <c r="P21" s="18">
        <f>Sheet2!O23</f>
        <v>44624</v>
      </c>
      <c r="Q21" s="19">
        <f>Sheet2!P23</f>
        <v>2341336</v>
      </c>
    </row>
    <row r="22" spans="2:17" ht="19.5" customHeight="1" x14ac:dyDescent="0.35">
      <c r="B22" s="17" t="s">
        <v>35</v>
      </c>
      <c r="C22" s="132">
        <f>Sheet2!B24</f>
        <v>0</v>
      </c>
      <c r="D22" s="6">
        <f>Sheet2!C24</f>
        <v>27817</v>
      </c>
      <c r="E22" s="6">
        <f>Sheet2!D24</f>
        <v>6803</v>
      </c>
      <c r="F22" s="6">
        <f>Sheet2!E24</f>
        <v>53786</v>
      </c>
      <c r="G22" s="6">
        <f>Sheet2!F24</f>
        <v>140</v>
      </c>
      <c r="H22" s="6">
        <f>Sheet2!G24</f>
        <v>14661</v>
      </c>
      <c r="I22" s="6">
        <f>Sheet2!H24</f>
        <v>4199</v>
      </c>
      <c r="J22" s="6">
        <f>Sheet2!I24</f>
        <v>5522</v>
      </c>
      <c r="K22" s="18">
        <f>Sheet2!J24</f>
        <v>0</v>
      </c>
      <c r="L22" s="18">
        <f>Sheet2!K24</f>
        <v>5470</v>
      </c>
      <c r="M22" s="18">
        <f>Sheet2!L24</f>
        <v>21700</v>
      </c>
      <c r="N22" s="18">
        <f>Sheet2!M24</f>
        <v>3219</v>
      </c>
      <c r="O22" s="18">
        <f>Sheet2!N24</f>
        <v>0</v>
      </c>
      <c r="P22" s="18">
        <f>Sheet2!O24</f>
        <v>32055</v>
      </c>
      <c r="Q22" s="19">
        <f>Sheet2!P24</f>
        <v>175371</v>
      </c>
    </row>
    <row r="23" spans="2:17" ht="19.5" customHeight="1" x14ac:dyDescent="0.35">
      <c r="B23" s="17" t="s">
        <v>36</v>
      </c>
      <c r="C23" s="132">
        <f>Sheet2!B25</f>
        <v>0</v>
      </c>
      <c r="D23" s="6">
        <f>Sheet2!C25</f>
        <v>42</v>
      </c>
      <c r="E23" s="6">
        <f>Sheet2!D25</f>
        <v>3280</v>
      </c>
      <c r="F23" s="6">
        <f>Sheet2!E25</f>
        <v>470</v>
      </c>
      <c r="G23" s="6">
        <f>Sheet2!F25</f>
        <v>11</v>
      </c>
      <c r="H23" s="6">
        <f>Sheet2!G25</f>
        <v>899</v>
      </c>
      <c r="I23" s="6">
        <f>Sheet2!H25</f>
        <v>11978</v>
      </c>
      <c r="J23" s="6">
        <f>Sheet2!I25</f>
        <v>0</v>
      </c>
      <c r="K23" s="18">
        <f>Sheet2!J25</f>
        <v>34750</v>
      </c>
      <c r="L23" s="18">
        <f>Sheet2!K25</f>
        <v>355</v>
      </c>
      <c r="M23" s="18">
        <f>Sheet2!L25</f>
        <v>70</v>
      </c>
      <c r="N23" s="18">
        <f>Sheet2!M25</f>
        <v>425</v>
      </c>
      <c r="O23" s="18">
        <f>Sheet2!N25</f>
        <v>0</v>
      </c>
      <c r="P23" s="18">
        <f>Sheet2!O25</f>
        <v>8</v>
      </c>
      <c r="Q23" s="19">
        <f>Sheet2!P25</f>
        <v>52288</v>
      </c>
    </row>
    <row r="24" spans="2:17" ht="19.5" customHeight="1" x14ac:dyDescent="0.35">
      <c r="B24" s="17" t="s">
        <v>37</v>
      </c>
      <c r="C24" s="132">
        <f>Sheet2!B27</f>
        <v>27444</v>
      </c>
      <c r="D24" s="6">
        <f>Sheet2!C27</f>
        <v>133520</v>
      </c>
      <c r="E24" s="6">
        <f>Sheet2!D27</f>
        <v>13268</v>
      </c>
      <c r="F24" s="6">
        <f>Sheet2!E27</f>
        <v>570227</v>
      </c>
      <c r="G24" s="6">
        <f>Sheet2!F27</f>
        <v>118001</v>
      </c>
      <c r="H24" s="6">
        <f>Sheet2!G27</f>
        <v>67564</v>
      </c>
      <c r="I24" s="6">
        <f>Sheet2!H27</f>
        <v>24961</v>
      </c>
      <c r="J24" s="6">
        <f>Sheet2!I27</f>
        <v>18645</v>
      </c>
      <c r="K24" s="18">
        <f>Sheet2!J27</f>
        <v>0</v>
      </c>
      <c r="L24" s="18">
        <f>Sheet2!K27</f>
        <v>103556</v>
      </c>
      <c r="M24" s="18">
        <f>Sheet2!L27</f>
        <v>9661</v>
      </c>
      <c r="N24" s="18">
        <f>Sheet2!M27</f>
        <v>0</v>
      </c>
      <c r="O24" s="18">
        <f>Sheet2!N27</f>
        <v>2289485</v>
      </c>
      <c r="P24" s="18">
        <f>Sheet2!O27</f>
        <v>27615</v>
      </c>
      <c r="Q24" s="19">
        <f>Sheet2!P27</f>
        <v>3403949</v>
      </c>
    </row>
    <row r="25" spans="2:17" ht="19.5" customHeight="1" x14ac:dyDescent="0.35">
      <c r="B25" s="17" t="s">
        <v>38</v>
      </c>
      <c r="C25" s="132">
        <f>Sheet2!B28</f>
        <v>0</v>
      </c>
      <c r="D25" s="6">
        <f>Sheet2!C28</f>
        <v>168109</v>
      </c>
      <c r="E25" s="6">
        <f>Sheet2!D28</f>
        <v>14495</v>
      </c>
      <c r="F25" s="6">
        <f>Sheet2!E28</f>
        <v>588105</v>
      </c>
      <c r="G25" s="6">
        <f>Sheet2!F28</f>
        <v>17134</v>
      </c>
      <c r="H25" s="6">
        <f>Sheet2!G28</f>
        <v>42206</v>
      </c>
      <c r="I25" s="6">
        <f>Sheet2!H28</f>
        <v>9588</v>
      </c>
      <c r="J25" s="6">
        <f>Sheet2!I28</f>
        <v>23049</v>
      </c>
      <c r="K25" s="18">
        <f>Sheet2!J28</f>
        <v>0</v>
      </c>
      <c r="L25" s="18">
        <f>Sheet2!K28</f>
        <v>56533</v>
      </c>
      <c r="M25" s="18">
        <f>Sheet2!L28</f>
        <v>185095</v>
      </c>
      <c r="N25" s="18">
        <f>Sheet2!M28</f>
        <v>4485</v>
      </c>
      <c r="O25" s="18">
        <f>Sheet2!N28</f>
        <v>4597</v>
      </c>
      <c r="P25" s="18">
        <f>Sheet2!O28</f>
        <v>17008</v>
      </c>
      <c r="Q25" s="19">
        <f>Sheet2!P28</f>
        <v>1130405</v>
      </c>
    </row>
    <row r="26" spans="2:17" ht="19.5" customHeight="1" x14ac:dyDescent="0.35">
      <c r="B26" s="17" t="s">
        <v>39</v>
      </c>
      <c r="C26" s="132">
        <f>Sheet2!B29</f>
        <v>0</v>
      </c>
      <c r="D26" s="6">
        <f>Sheet2!C29</f>
        <v>18225</v>
      </c>
      <c r="E26" s="6">
        <f>Sheet2!D29</f>
        <v>6375</v>
      </c>
      <c r="F26" s="6">
        <f>Sheet2!E29</f>
        <v>41170</v>
      </c>
      <c r="G26" s="6">
        <f>Sheet2!F29</f>
        <v>6644</v>
      </c>
      <c r="H26" s="6">
        <f>Sheet2!G29</f>
        <v>1910</v>
      </c>
      <c r="I26" s="6">
        <f>Sheet2!H29</f>
        <v>21373</v>
      </c>
      <c r="J26" s="6">
        <f>Sheet2!I29</f>
        <v>18759</v>
      </c>
      <c r="K26" s="18">
        <f>Sheet2!J29</f>
        <v>0</v>
      </c>
      <c r="L26" s="18">
        <f>Sheet2!K29</f>
        <v>2288</v>
      </c>
      <c r="M26" s="18">
        <f>Sheet2!L29</f>
        <v>76488</v>
      </c>
      <c r="N26" s="18">
        <f>Sheet2!M29</f>
        <v>7562</v>
      </c>
      <c r="O26" s="18">
        <f>Sheet2!N29</f>
        <v>0</v>
      </c>
      <c r="P26" s="18">
        <f>Sheet2!O29</f>
        <v>16098</v>
      </c>
      <c r="Q26" s="19">
        <f>Sheet2!P29</f>
        <v>216892</v>
      </c>
    </row>
    <row r="27" spans="2:17" ht="19.5" customHeight="1" x14ac:dyDescent="0.35">
      <c r="B27" s="17" t="s">
        <v>40</v>
      </c>
      <c r="C27" s="132">
        <f>Sheet2!B31</f>
        <v>0</v>
      </c>
      <c r="D27" s="6">
        <f>Sheet2!C31</f>
        <v>35791</v>
      </c>
      <c r="E27" s="6">
        <f>Sheet2!D31</f>
        <v>1023</v>
      </c>
      <c r="F27" s="6">
        <f>Sheet2!E31</f>
        <v>35032</v>
      </c>
      <c r="G27" s="6">
        <f>Sheet2!F31</f>
        <v>13739</v>
      </c>
      <c r="H27" s="6">
        <f>Sheet2!G31</f>
        <v>6016</v>
      </c>
      <c r="I27" s="6">
        <f>Sheet2!H31</f>
        <v>5523</v>
      </c>
      <c r="J27" s="6">
        <f>Sheet2!I31</f>
        <v>47773</v>
      </c>
      <c r="K27" s="18">
        <f>Sheet2!J31</f>
        <v>0</v>
      </c>
      <c r="L27" s="18">
        <f>Sheet2!K31</f>
        <v>4824</v>
      </c>
      <c r="M27" s="18">
        <f>Sheet2!L31</f>
        <v>35</v>
      </c>
      <c r="N27" s="18">
        <f>Sheet2!M31</f>
        <v>1320</v>
      </c>
      <c r="O27" s="18">
        <f>Sheet2!N31</f>
        <v>2743</v>
      </c>
      <c r="P27" s="18">
        <f>Sheet2!O31</f>
        <v>17414</v>
      </c>
      <c r="Q27" s="19">
        <f>Sheet2!P31</f>
        <v>171232</v>
      </c>
    </row>
    <row r="28" spans="2:17" ht="19.5" customHeight="1" x14ac:dyDescent="0.35">
      <c r="B28" s="17" t="s">
        <v>41</v>
      </c>
      <c r="C28" s="132">
        <f>Sheet2!B32</f>
        <v>8086</v>
      </c>
      <c r="D28" s="6">
        <f>Sheet2!C32</f>
        <v>200126</v>
      </c>
      <c r="E28" s="6">
        <f>Sheet2!D32</f>
        <v>25180</v>
      </c>
      <c r="F28" s="6">
        <f>Sheet2!E32</f>
        <v>409216</v>
      </c>
      <c r="G28" s="6">
        <f>Sheet2!F32</f>
        <v>14166</v>
      </c>
      <c r="H28" s="6">
        <f>Sheet2!G32</f>
        <v>41095</v>
      </c>
      <c r="I28" s="6">
        <f>Sheet2!H32</f>
        <v>11635</v>
      </c>
      <c r="J28" s="6">
        <f>Sheet2!I32</f>
        <v>13361</v>
      </c>
      <c r="K28" s="18">
        <f>Sheet2!J32</f>
        <v>0</v>
      </c>
      <c r="L28" s="18">
        <f>Sheet2!K32</f>
        <v>29303</v>
      </c>
      <c r="M28" s="18">
        <f>Sheet2!L32</f>
        <v>88642</v>
      </c>
      <c r="N28" s="18">
        <f>Sheet2!M32</f>
        <v>15468</v>
      </c>
      <c r="O28" s="18">
        <f>Sheet2!N32</f>
        <v>0</v>
      </c>
      <c r="P28" s="18">
        <f>Sheet2!O32</f>
        <v>109070</v>
      </c>
      <c r="Q28" s="19">
        <f>Sheet2!P32</f>
        <v>965349</v>
      </c>
    </row>
    <row r="29" spans="2:17" ht="19.5" customHeight="1" x14ac:dyDescent="0.35">
      <c r="B29" s="17" t="s">
        <v>42</v>
      </c>
      <c r="C29" s="132">
        <f>Sheet2!B33</f>
        <v>0</v>
      </c>
      <c r="D29" s="6">
        <f>Sheet2!C33</f>
        <v>72224</v>
      </c>
      <c r="E29" s="6">
        <f>Sheet2!D33</f>
        <v>15497</v>
      </c>
      <c r="F29" s="6">
        <f>Sheet2!E33</f>
        <v>226663</v>
      </c>
      <c r="G29" s="6">
        <f>Sheet2!F33</f>
        <v>7364</v>
      </c>
      <c r="H29" s="6">
        <f>Sheet2!G33</f>
        <v>106570</v>
      </c>
      <c r="I29" s="6">
        <f>Sheet2!H33</f>
        <v>11851</v>
      </c>
      <c r="J29" s="6">
        <f>Sheet2!I33</f>
        <v>22211</v>
      </c>
      <c r="K29" s="18">
        <f>Sheet2!J33</f>
        <v>0</v>
      </c>
      <c r="L29" s="18">
        <f>Sheet2!K33</f>
        <v>27938</v>
      </c>
      <c r="M29" s="18">
        <f>Sheet2!L33</f>
        <v>81521</v>
      </c>
      <c r="N29" s="18">
        <f>Sheet2!M33</f>
        <v>4008</v>
      </c>
      <c r="O29" s="18">
        <f>Sheet2!N33</f>
        <v>0</v>
      </c>
      <c r="P29" s="18">
        <f>Sheet2!O33</f>
        <v>35088</v>
      </c>
      <c r="Q29" s="19">
        <f>Sheet2!P33</f>
        <v>610934</v>
      </c>
    </row>
    <row r="30" spans="2:17" ht="19.5" customHeight="1" x14ac:dyDescent="0.35">
      <c r="B30" s="17" t="s">
        <v>43</v>
      </c>
      <c r="C30" s="132">
        <f>Sheet2!B34</f>
        <v>0</v>
      </c>
      <c r="D30" s="6">
        <f>Sheet2!C34</f>
        <v>12151</v>
      </c>
      <c r="E30" s="6">
        <f>Sheet2!D34</f>
        <v>3085</v>
      </c>
      <c r="F30" s="6">
        <f>Sheet2!E34</f>
        <v>62798</v>
      </c>
      <c r="G30" s="6">
        <f>Sheet2!F34</f>
        <v>1114</v>
      </c>
      <c r="H30" s="6">
        <f>Sheet2!G34</f>
        <v>1892</v>
      </c>
      <c r="I30" s="6">
        <f>Sheet2!H34</f>
        <v>13200</v>
      </c>
      <c r="J30" s="6">
        <f>Sheet2!I34</f>
        <v>17758</v>
      </c>
      <c r="K30" s="18">
        <f>Sheet2!J34</f>
        <v>0</v>
      </c>
      <c r="L30" s="18">
        <f>Sheet2!K34</f>
        <v>4666</v>
      </c>
      <c r="M30" s="18">
        <f>Sheet2!L34</f>
        <v>5858</v>
      </c>
      <c r="N30" s="18">
        <f>Sheet2!M34</f>
        <v>3637</v>
      </c>
      <c r="O30" s="18">
        <f>Sheet2!N34</f>
        <v>48606</v>
      </c>
      <c r="P30" s="18">
        <f>Sheet2!O34</f>
        <v>2807</v>
      </c>
      <c r="Q30" s="19">
        <f>Sheet2!P34</f>
        <v>177571</v>
      </c>
    </row>
    <row r="31" spans="2:17" ht="19.5" customHeight="1" x14ac:dyDescent="0.35">
      <c r="B31" s="17" t="s">
        <v>44</v>
      </c>
      <c r="C31" s="132">
        <f>Sheet2!B35</f>
        <v>183624</v>
      </c>
      <c r="D31" s="6">
        <f>Sheet2!C35</f>
        <v>25134</v>
      </c>
      <c r="E31" s="6">
        <f>Sheet2!D35</f>
        <v>2121</v>
      </c>
      <c r="F31" s="6">
        <f>Sheet2!E35</f>
        <v>49446</v>
      </c>
      <c r="G31" s="6">
        <f>Sheet2!F35</f>
        <v>1456</v>
      </c>
      <c r="H31" s="6">
        <f>Sheet2!G35</f>
        <v>3042</v>
      </c>
      <c r="I31" s="6">
        <f>Sheet2!H35</f>
        <v>5270</v>
      </c>
      <c r="J31" s="6">
        <f>Sheet2!I35</f>
        <v>2613</v>
      </c>
      <c r="K31" s="18">
        <f>Sheet2!J35</f>
        <v>0</v>
      </c>
      <c r="L31" s="18">
        <f>Sheet2!K35</f>
        <v>651</v>
      </c>
      <c r="M31" s="18">
        <f>Sheet2!L35</f>
        <v>1717</v>
      </c>
      <c r="N31" s="18">
        <f>Sheet2!M35</f>
        <v>4958</v>
      </c>
      <c r="O31" s="18">
        <f>Sheet2!N35</f>
        <v>0</v>
      </c>
      <c r="P31" s="18">
        <f>Sheet2!O35</f>
        <v>19543</v>
      </c>
      <c r="Q31" s="19">
        <f>Sheet2!P35</f>
        <v>299576</v>
      </c>
    </row>
    <row r="32" spans="2:17" ht="19.5" customHeight="1" x14ac:dyDescent="0.35">
      <c r="B32" s="17" t="s">
        <v>46</v>
      </c>
      <c r="C32" s="132">
        <f>Sheet2!B36</f>
        <v>0</v>
      </c>
      <c r="D32" s="6">
        <f>Sheet2!C36</f>
        <v>0</v>
      </c>
      <c r="E32" s="6">
        <f>Sheet2!D36</f>
        <v>0</v>
      </c>
      <c r="F32" s="6">
        <f>Sheet2!E36</f>
        <v>0</v>
      </c>
      <c r="G32" s="6">
        <f>Sheet2!F36</f>
        <v>0</v>
      </c>
      <c r="H32" s="6">
        <f>Sheet2!G36</f>
        <v>563</v>
      </c>
      <c r="I32" s="6">
        <f>Sheet2!H36</f>
        <v>2326</v>
      </c>
      <c r="J32" s="6">
        <f>Sheet2!I36</f>
        <v>0</v>
      </c>
      <c r="K32" s="18">
        <f>Sheet2!J36</f>
        <v>0</v>
      </c>
      <c r="L32" s="18">
        <f>Sheet2!K36</f>
        <v>11267</v>
      </c>
      <c r="M32" s="18">
        <f>Sheet2!L36</f>
        <v>2975</v>
      </c>
      <c r="N32" s="18">
        <f>Sheet2!M36</f>
        <v>13776</v>
      </c>
      <c r="O32" s="18">
        <f>Sheet2!N36</f>
        <v>1699427</v>
      </c>
      <c r="P32" s="18">
        <f>Sheet2!O36</f>
        <v>0</v>
      </c>
      <c r="Q32" s="19">
        <f>Sheet2!P36</f>
        <v>1730334</v>
      </c>
    </row>
    <row r="33" spans="2:17" ht="19.5" customHeight="1" x14ac:dyDescent="0.35">
      <c r="B33" s="17" t="s">
        <v>47</v>
      </c>
      <c r="C33" s="132">
        <f>Sheet2!B37</f>
        <v>0</v>
      </c>
      <c r="D33" s="6">
        <f>Sheet2!C37</f>
        <v>26549</v>
      </c>
      <c r="E33" s="6">
        <f>Sheet2!D37</f>
        <v>3858</v>
      </c>
      <c r="F33" s="6">
        <f>Sheet2!E37</f>
        <v>142866</v>
      </c>
      <c r="G33" s="6">
        <f>Sheet2!F37</f>
        <v>8292</v>
      </c>
      <c r="H33" s="6">
        <f>Sheet2!G37</f>
        <v>4410</v>
      </c>
      <c r="I33" s="6">
        <f>Sheet2!H37</f>
        <v>3939</v>
      </c>
      <c r="J33" s="6">
        <f>Sheet2!I37</f>
        <v>5389</v>
      </c>
      <c r="K33" s="18">
        <f>Sheet2!J37</f>
        <v>0</v>
      </c>
      <c r="L33" s="18">
        <f>Sheet2!K37</f>
        <v>49681</v>
      </c>
      <c r="M33" s="18">
        <f>Sheet2!L37</f>
        <v>15807</v>
      </c>
      <c r="N33" s="18">
        <f>Sheet2!M37</f>
        <v>0</v>
      </c>
      <c r="O33" s="18">
        <f>Sheet2!N37</f>
        <v>117402</v>
      </c>
      <c r="P33" s="18">
        <f>Sheet2!O37</f>
        <v>300040</v>
      </c>
      <c r="Q33" s="19">
        <f>Sheet2!P37</f>
        <v>678233</v>
      </c>
    </row>
    <row r="34" spans="2:17" ht="19.5" customHeight="1" x14ac:dyDescent="0.35">
      <c r="B34" s="17" t="s">
        <v>48</v>
      </c>
      <c r="C34" s="132">
        <f>Sheet2!B38</f>
        <v>0</v>
      </c>
      <c r="D34" s="6">
        <f>Sheet2!C38</f>
        <v>2082</v>
      </c>
      <c r="E34" s="6">
        <f>Sheet2!D38</f>
        <v>1535</v>
      </c>
      <c r="F34" s="6">
        <f>Sheet2!E38</f>
        <v>4497</v>
      </c>
      <c r="G34" s="6">
        <f>Sheet2!F38</f>
        <v>849</v>
      </c>
      <c r="H34" s="6">
        <f>Sheet2!G38</f>
        <v>1470</v>
      </c>
      <c r="I34" s="6">
        <f>Sheet2!H38</f>
        <v>26633</v>
      </c>
      <c r="J34" s="6">
        <f>Sheet2!I38</f>
        <v>42560</v>
      </c>
      <c r="K34" s="18">
        <f>Sheet2!J38</f>
        <v>0</v>
      </c>
      <c r="L34" s="18">
        <f>Sheet2!K38</f>
        <v>650</v>
      </c>
      <c r="M34" s="18">
        <f>Sheet2!L38</f>
        <v>8137</v>
      </c>
      <c r="N34" s="18">
        <f>Sheet2!M38</f>
        <v>6456</v>
      </c>
      <c r="O34" s="18">
        <f>Sheet2!N38</f>
        <v>2334</v>
      </c>
      <c r="P34" s="18">
        <f>Sheet2!O38</f>
        <v>2697</v>
      </c>
      <c r="Q34" s="19">
        <f>Sheet2!P38</f>
        <v>99900</v>
      </c>
    </row>
    <row r="35" spans="2:17" ht="19.5" customHeight="1" x14ac:dyDescent="0.35">
      <c r="B35" s="17" t="s">
        <v>49</v>
      </c>
      <c r="C35" s="132">
        <f>Sheet2!B39</f>
        <v>0</v>
      </c>
      <c r="D35" s="6">
        <f>Sheet2!C39</f>
        <v>28102</v>
      </c>
      <c r="E35" s="6">
        <f>Sheet2!D39</f>
        <v>16360</v>
      </c>
      <c r="F35" s="6">
        <f>Sheet2!E39</f>
        <v>153211</v>
      </c>
      <c r="G35" s="6">
        <f>Sheet2!F39</f>
        <v>2933</v>
      </c>
      <c r="H35" s="6">
        <f>Sheet2!G39</f>
        <v>43333</v>
      </c>
      <c r="I35" s="6">
        <f>Sheet2!H39</f>
        <v>3363</v>
      </c>
      <c r="J35" s="6">
        <f>Sheet2!I39</f>
        <v>4342</v>
      </c>
      <c r="K35" s="18">
        <f>Sheet2!J39</f>
        <v>0</v>
      </c>
      <c r="L35" s="18">
        <f>Sheet2!K39</f>
        <v>6601</v>
      </c>
      <c r="M35" s="18">
        <f>Sheet2!L39</f>
        <v>50181</v>
      </c>
      <c r="N35" s="18">
        <f>Sheet2!M39</f>
        <v>3484</v>
      </c>
      <c r="O35" s="18">
        <f>Sheet2!N39</f>
        <v>0</v>
      </c>
      <c r="P35" s="18">
        <f>Sheet2!O39</f>
        <v>6093</v>
      </c>
      <c r="Q35" s="19">
        <f>Sheet2!P39</f>
        <v>318003</v>
      </c>
    </row>
    <row r="36" spans="2:17" ht="19.5" customHeight="1" x14ac:dyDescent="0.35">
      <c r="B36" s="17" t="s">
        <v>50</v>
      </c>
      <c r="C36" s="132">
        <f>Sheet2!B40</f>
        <v>0</v>
      </c>
      <c r="D36" s="6">
        <f>Sheet2!C40</f>
        <v>28376</v>
      </c>
      <c r="E36" s="6">
        <f>Sheet2!D40</f>
        <v>1666</v>
      </c>
      <c r="F36" s="6">
        <f>Sheet2!E40</f>
        <v>52057</v>
      </c>
      <c r="G36" s="6">
        <f>Sheet2!F40</f>
        <v>10</v>
      </c>
      <c r="H36" s="6">
        <f>Sheet2!G40</f>
        <v>3939</v>
      </c>
      <c r="I36" s="6">
        <f>Sheet2!H40</f>
        <v>51530</v>
      </c>
      <c r="J36" s="6">
        <f>Sheet2!I40</f>
        <v>6802</v>
      </c>
      <c r="K36" s="18">
        <f>Sheet2!J40</f>
        <v>0</v>
      </c>
      <c r="L36" s="18">
        <f>Sheet2!K40</f>
        <v>3598</v>
      </c>
      <c r="M36" s="18">
        <f>Sheet2!L40</f>
        <v>1648</v>
      </c>
      <c r="N36" s="18">
        <f>Sheet2!M40</f>
        <v>329</v>
      </c>
      <c r="O36" s="18">
        <f>Sheet2!N40</f>
        <v>0</v>
      </c>
      <c r="P36" s="18">
        <f>Sheet2!O40</f>
        <v>20</v>
      </c>
      <c r="Q36" s="19">
        <f>Sheet2!P40</f>
        <v>149975</v>
      </c>
    </row>
    <row r="37" spans="2:17" ht="19.5" customHeight="1" x14ac:dyDescent="0.35">
      <c r="B37" s="17" t="s">
        <v>51</v>
      </c>
      <c r="C37" s="132">
        <f>Sheet2!B41</f>
        <v>0</v>
      </c>
      <c r="D37" s="6">
        <f>Sheet2!C41</f>
        <v>22818</v>
      </c>
      <c r="E37" s="6">
        <f>Sheet2!D41</f>
        <v>2371</v>
      </c>
      <c r="F37" s="6">
        <f>Sheet2!E41</f>
        <v>17351</v>
      </c>
      <c r="G37" s="6">
        <f>Sheet2!F41</f>
        <v>923</v>
      </c>
      <c r="H37" s="6">
        <f>Sheet2!G41</f>
        <v>-2011</v>
      </c>
      <c r="I37" s="6">
        <f>Sheet2!H41</f>
        <v>3692</v>
      </c>
      <c r="J37" s="6">
        <f>Sheet2!I41</f>
        <v>3230</v>
      </c>
      <c r="K37" s="18">
        <f>Sheet2!J41</f>
        <v>0</v>
      </c>
      <c r="L37" s="18">
        <f>Sheet2!K41</f>
        <v>13561</v>
      </c>
      <c r="M37" s="18">
        <f>Sheet2!L41</f>
        <v>2836</v>
      </c>
      <c r="N37" s="18">
        <f>Sheet2!M41</f>
        <v>1384</v>
      </c>
      <c r="O37" s="18">
        <f>Sheet2!N41</f>
        <v>0</v>
      </c>
      <c r="P37" s="18">
        <f>Sheet2!O41</f>
        <v>7455</v>
      </c>
      <c r="Q37" s="19">
        <f>Sheet2!P41</f>
        <v>73611</v>
      </c>
    </row>
    <row r="38" spans="2:17" ht="19.5" customHeight="1" x14ac:dyDescent="0.35">
      <c r="B38" s="17" t="s">
        <v>52</v>
      </c>
      <c r="C38" s="132">
        <f>Sheet2!B43</f>
        <v>17462</v>
      </c>
      <c r="D38" s="6">
        <f>Sheet2!C43</f>
        <v>139605</v>
      </c>
      <c r="E38" s="6">
        <f>Sheet2!D43</f>
        <v>2149</v>
      </c>
      <c r="F38" s="6">
        <f>Sheet2!E43</f>
        <v>169519</v>
      </c>
      <c r="G38" s="6">
        <f>Sheet2!F43</f>
        <v>-1442</v>
      </c>
      <c r="H38" s="6">
        <f>Sheet2!G43</f>
        <v>42901</v>
      </c>
      <c r="I38" s="6">
        <f>Sheet2!H43</f>
        <v>1546</v>
      </c>
      <c r="J38" s="6">
        <f>Sheet2!I43</f>
        <v>57221</v>
      </c>
      <c r="K38" s="18">
        <f>Sheet2!J43</f>
        <v>163</v>
      </c>
      <c r="L38" s="18">
        <f>Sheet2!K43</f>
        <v>3600</v>
      </c>
      <c r="M38" s="18">
        <f>Sheet2!L43</f>
        <v>32302</v>
      </c>
      <c r="N38" s="18">
        <f>Sheet2!M43</f>
        <v>5880</v>
      </c>
      <c r="O38" s="18">
        <f>Sheet2!N43</f>
        <v>40828</v>
      </c>
      <c r="P38" s="18">
        <f>Sheet2!O43</f>
        <v>15436</v>
      </c>
      <c r="Q38" s="19">
        <f>Sheet2!P43</f>
        <v>527169</v>
      </c>
    </row>
    <row r="39" spans="2:17" ht="19.5" customHeight="1" x14ac:dyDescent="0.35">
      <c r="B39" s="17" t="s">
        <v>53</v>
      </c>
      <c r="C39" s="132">
        <f>Sheet2!B44</f>
        <v>0</v>
      </c>
      <c r="D39" s="6">
        <f>Sheet2!C44</f>
        <v>405609</v>
      </c>
      <c r="E39" s="6">
        <f>Sheet2!D44</f>
        <v>20456</v>
      </c>
      <c r="F39" s="6">
        <f>Sheet2!E44</f>
        <v>523099</v>
      </c>
      <c r="G39" s="6">
        <f>Sheet2!F44</f>
        <v>58650</v>
      </c>
      <c r="H39" s="6">
        <f>Sheet2!G44</f>
        <v>70774</v>
      </c>
      <c r="I39" s="6">
        <f>Sheet2!H44</f>
        <v>19567</v>
      </c>
      <c r="J39" s="6">
        <f>Sheet2!I44</f>
        <v>17162</v>
      </c>
      <c r="K39" s="18">
        <f>Sheet2!J44</f>
        <v>0</v>
      </c>
      <c r="L39" s="18">
        <f>Sheet2!K44</f>
        <v>36704</v>
      </c>
      <c r="M39" s="18">
        <f>Sheet2!L44</f>
        <v>181366</v>
      </c>
      <c r="N39" s="18">
        <f>Sheet2!M44</f>
        <v>4241</v>
      </c>
      <c r="O39" s="18">
        <f>Sheet2!N44</f>
        <v>38994</v>
      </c>
      <c r="P39" s="18">
        <f>Sheet2!O44</f>
        <v>118823</v>
      </c>
      <c r="Q39" s="19">
        <f>Sheet2!P44</f>
        <v>1495444</v>
      </c>
    </row>
    <row r="40" spans="2:17" ht="19.5" customHeight="1" x14ac:dyDescent="0.35">
      <c r="B40" s="17" t="s">
        <v>54</v>
      </c>
      <c r="C40" s="132">
        <f>Sheet2!B45</f>
        <v>1592</v>
      </c>
      <c r="D40" s="6">
        <f>Sheet2!C45</f>
        <v>6355</v>
      </c>
      <c r="E40" s="6">
        <f>Sheet2!D45</f>
        <v>328</v>
      </c>
      <c r="F40" s="6">
        <f>Sheet2!E45</f>
        <v>3223</v>
      </c>
      <c r="G40" s="6">
        <f>Sheet2!F45</f>
        <v>13</v>
      </c>
      <c r="H40" s="6">
        <f>Sheet2!G45</f>
        <v>3600</v>
      </c>
      <c r="I40" s="6">
        <f>Sheet2!H45</f>
        <v>6653</v>
      </c>
      <c r="J40" s="6">
        <f>Sheet2!I45</f>
        <v>8226</v>
      </c>
      <c r="K40" s="18">
        <f>Sheet2!J45</f>
        <v>0</v>
      </c>
      <c r="L40" s="18">
        <f>Sheet2!K45</f>
        <v>3431</v>
      </c>
      <c r="M40" s="18">
        <f>Sheet2!L45</f>
        <v>169</v>
      </c>
      <c r="N40" s="18">
        <f>Sheet2!M45</f>
        <v>11565</v>
      </c>
      <c r="O40" s="18">
        <f>Sheet2!N45</f>
        <v>1497</v>
      </c>
      <c r="P40" s="18">
        <f>Sheet2!O45</f>
        <v>16199</v>
      </c>
      <c r="Q40" s="19">
        <f>Sheet2!P45</f>
        <v>62852</v>
      </c>
    </row>
    <row r="41" spans="2:17" ht="15" customHeight="1" x14ac:dyDescent="0.35">
      <c r="B41" s="20" t="s">
        <v>55</v>
      </c>
      <c r="C41" s="7">
        <f t="shared" ref="C41:Q41" si="0">SUM(C5:C40)</f>
        <v>1513491</v>
      </c>
      <c r="D41" s="7">
        <f t="shared" si="0"/>
        <v>3207632</v>
      </c>
      <c r="E41" s="7">
        <f t="shared" si="0"/>
        <v>306942</v>
      </c>
      <c r="F41" s="7">
        <f t="shared" si="0"/>
        <v>7755493</v>
      </c>
      <c r="G41" s="7">
        <f t="shared" si="0"/>
        <v>996323</v>
      </c>
      <c r="H41" s="7">
        <f t="shared" si="0"/>
        <v>1274981</v>
      </c>
      <c r="I41" s="7">
        <f t="shared" si="0"/>
        <v>478872</v>
      </c>
      <c r="J41" s="7">
        <f t="shared" si="0"/>
        <v>615919</v>
      </c>
      <c r="K41" s="7">
        <f t="shared" si="0"/>
        <v>120997</v>
      </c>
      <c r="L41" s="7">
        <f t="shared" si="0"/>
        <v>1053161</v>
      </c>
      <c r="M41" s="7">
        <f t="shared" si="0"/>
        <v>1402810</v>
      </c>
      <c r="N41" s="7">
        <f t="shared" si="0"/>
        <v>260287</v>
      </c>
      <c r="O41" s="7">
        <f t="shared" si="0"/>
        <v>8629562</v>
      </c>
      <c r="P41" s="7">
        <f t="shared" si="0"/>
        <v>1461229</v>
      </c>
      <c r="Q41" s="7">
        <f t="shared" si="0"/>
        <v>29077704</v>
      </c>
    </row>
    <row r="42" spans="2:17" ht="15" customHeight="1" x14ac:dyDescent="0.35">
      <c r="B42" s="725" t="s">
        <v>56</v>
      </c>
      <c r="C42" s="723"/>
      <c r="D42" s="723"/>
      <c r="E42" s="723"/>
      <c r="F42" s="723"/>
      <c r="G42" s="723"/>
      <c r="H42" s="723"/>
      <c r="I42" s="723"/>
      <c r="J42" s="723"/>
      <c r="K42" s="723"/>
      <c r="L42" s="723"/>
      <c r="M42" s="723"/>
      <c r="N42" s="723"/>
      <c r="O42" s="723"/>
      <c r="P42" s="723"/>
      <c r="Q42" s="724"/>
    </row>
    <row r="43" spans="2:17" ht="15" customHeight="1" x14ac:dyDescent="0.35">
      <c r="B43" s="102" t="s">
        <v>57</v>
      </c>
      <c r="C43" s="2">
        <f>Sheet2!B12</f>
        <v>2727</v>
      </c>
      <c r="D43" s="2">
        <f>Sheet2!C12</f>
        <v>16029</v>
      </c>
      <c r="E43" s="2">
        <f>Sheet2!D12</f>
        <v>0</v>
      </c>
      <c r="F43" s="2">
        <f>Sheet2!E12</f>
        <v>69662</v>
      </c>
      <c r="G43" s="2">
        <f>Sheet2!F12</f>
        <v>759</v>
      </c>
      <c r="H43" s="2">
        <f>Sheet2!G12</f>
        <v>6933</v>
      </c>
      <c r="I43" s="2">
        <f>Sheet2!H12</f>
        <v>0</v>
      </c>
      <c r="J43" s="2">
        <f>Sheet2!I12</f>
        <v>5740</v>
      </c>
      <c r="K43" s="2">
        <f>Sheet2!J12</f>
        <v>0</v>
      </c>
      <c r="L43" s="2">
        <f>Sheet2!K12</f>
        <v>1181</v>
      </c>
      <c r="M43" s="2">
        <f>Sheet2!L12</f>
        <v>43</v>
      </c>
      <c r="N43" s="2">
        <f>Sheet2!M12</f>
        <v>159</v>
      </c>
      <c r="O43" s="2">
        <f>Sheet2!N12</f>
        <v>0</v>
      </c>
      <c r="P43" s="2">
        <f>Sheet2!O12</f>
        <v>32789</v>
      </c>
      <c r="Q43" s="26">
        <f>Sheet2!P12</f>
        <v>136021</v>
      </c>
    </row>
    <row r="44" spans="2:17" ht="15" customHeight="1" x14ac:dyDescent="0.35">
      <c r="B44" s="102" t="s">
        <v>58</v>
      </c>
      <c r="C44" s="2">
        <f>Sheet2!B15</f>
        <v>0</v>
      </c>
      <c r="D44" s="2">
        <f>Sheet2!C15</f>
        <v>781</v>
      </c>
      <c r="E44" s="2">
        <f>Sheet2!D15</f>
        <v>0</v>
      </c>
      <c r="F44" s="2">
        <f>Sheet2!E15</f>
        <v>95911</v>
      </c>
      <c r="G44" s="2">
        <f>Sheet2!F15</f>
        <v>0</v>
      </c>
      <c r="H44" s="2">
        <f>Sheet2!G15</f>
        <v>11588</v>
      </c>
      <c r="I44" s="2">
        <f>Sheet2!H15</f>
        <v>0</v>
      </c>
      <c r="J44" s="2">
        <f>Sheet2!I15</f>
        <v>617</v>
      </c>
      <c r="K44" s="2">
        <f>Sheet2!J15</f>
        <v>0</v>
      </c>
      <c r="L44" s="2">
        <f>Sheet2!K15</f>
        <v>0</v>
      </c>
      <c r="M44" s="2">
        <f>Sheet2!L15</f>
        <v>0</v>
      </c>
      <c r="N44" s="2">
        <f>Sheet2!M15</f>
        <v>0</v>
      </c>
      <c r="O44" s="2">
        <f>Sheet2!N15</f>
        <v>0</v>
      </c>
      <c r="P44" s="2">
        <f>Sheet2!O15</f>
        <v>5143</v>
      </c>
      <c r="Q44" s="26">
        <f>Sheet2!P15</f>
        <v>114040</v>
      </c>
    </row>
    <row r="45" spans="2:17" ht="15" customHeight="1" x14ac:dyDescent="0.35">
      <c r="B45" s="102" t="s">
        <v>59</v>
      </c>
      <c r="C45" s="2">
        <f>Sheet2!B30</f>
        <v>0</v>
      </c>
      <c r="D45" s="2">
        <f>Sheet2!C30</f>
        <v>0</v>
      </c>
      <c r="E45" s="2">
        <f>Sheet2!D30</f>
        <v>0</v>
      </c>
      <c r="F45" s="2">
        <f>Sheet2!E30</f>
        <v>308935</v>
      </c>
      <c r="G45" s="2">
        <f>Sheet2!F30</f>
        <v>0</v>
      </c>
      <c r="H45" s="2">
        <f>Sheet2!G30</f>
        <v>0</v>
      </c>
      <c r="I45" s="2">
        <f>Sheet2!H30</f>
        <v>0</v>
      </c>
      <c r="J45" s="2">
        <f>Sheet2!I30</f>
        <v>0</v>
      </c>
      <c r="K45" s="2">
        <f>Sheet2!J30</f>
        <v>0</v>
      </c>
      <c r="L45" s="2">
        <f>Sheet2!K30</f>
        <v>0</v>
      </c>
      <c r="M45" s="2">
        <f>Sheet2!L30</f>
        <v>0</v>
      </c>
      <c r="N45" s="2">
        <f>Sheet2!M30</f>
        <v>0</v>
      </c>
      <c r="O45" s="2">
        <f>Sheet2!N30</f>
        <v>0</v>
      </c>
      <c r="P45" s="2">
        <f>Sheet2!O30</f>
        <v>68796</v>
      </c>
      <c r="Q45" s="26">
        <f>Sheet2!P30</f>
        <v>377730</v>
      </c>
    </row>
    <row r="46" spans="2:17" ht="15" customHeight="1" x14ac:dyDescent="0.35">
      <c r="B46" s="20" t="s">
        <v>55</v>
      </c>
      <c r="C46" s="26">
        <f t="shared" ref="C46:Q46" si="1">SUM(C43:C45)</f>
        <v>2727</v>
      </c>
      <c r="D46" s="26">
        <f t="shared" si="1"/>
        <v>16810</v>
      </c>
      <c r="E46" s="26">
        <f t="shared" si="1"/>
        <v>0</v>
      </c>
      <c r="F46" s="26">
        <f t="shared" si="1"/>
        <v>474508</v>
      </c>
      <c r="G46" s="26">
        <f t="shared" si="1"/>
        <v>759</v>
      </c>
      <c r="H46" s="26">
        <f t="shared" si="1"/>
        <v>18521</v>
      </c>
      <c r="I46" s="26">
        <f t="shared" si="1"/>
        <v>0</v>
      </c>
      <c r="J46" s="26">
        <f t="shared" si="1"/>
        <v>6357</v>
      </c>
      <c r="K46" s="26">
        <f t="shared" si="1"/>
        <v>0</v>
      </c>
      <c r="L46" s="26">
        <f t="shared" si="1"/>
        <v>1181</v>
      </c>
      <c r="M46" s="26">
        <f t="shared" si="1"/>
        <v>43</v>
      </c>
      <c r="N46" s="26">
        <f t="shared" si="1"/>
        <v>159</v>
      </c>
      <c r="O46" s="26">
        <f t="shared" si="1"/>
        <v>0</v>
      </c>
      <c r="P46" s="26">
        <f t="shared" si="1"/>
        <v>106728</v>
      </c>
      <c r="Q46" s="26">
        <f t="shared" si="1"/>
        <v>627791</v>
      </c>
    </row>
    <row r="47" spans="2:17" ht="15" customHeight="1" x14ac:dyDescent="0.35">
      <c r="B47" s="20" t="s">
        <v>60</v>
      </c>
      <c r="C47" s="26">
        <f t="shared" ref="C47:Q47" si="2">C46+C41</f>
        <v>1516218</v>
      </c>
      <c r="D47" s="26">
        <f t="shared" si="2"/>
        <v>3224442</v>
      </c>
      <c r="E47" s="26">
        <f t="shared" si="2"/>
        <v>306942</v>
      </c>
      <c r="F47" s="26">
        <f t="shared" si="2"/>
        <v>8230001</v>
      </c>
      <c r="G47" s="26">
        <f t="shared" si="2"/>
        <v>997082</v>
      </c>
      <c r="H47" s="26">
        <f t="shared" si="2"/>
        <v>1293502</v>
      </c>
      <c r="I47" s="26">
        <f t="shared" si="2"/>
        <v>478872</v>
      </c>
      <c r="J47" s="26">
        <f t="shared" si="2"/>
        <v>622276</v>
      </c>
      <c r="K47" s="26">
        <f t="shared" si="2"/>
        <v>120997</v>
      </c>
      <c r="L47" s="26">
        <f t="shared" si="2"/>
        <v>1054342</v>
      </c>
      <c r="M47" s="26">
        <f t="shared" si="2"/>
        <v>1402853</v>
      </c>
      <c r="N47" s="26">
        <f t="shared" si="2"/>
        <v>260446</v>
      </c>
      <c r="O47" s="26">
        <f t="shared" si="2"/>
        <v>8629562</v>
      </c>
      <c r="P47" s="26">
        <f t="shared" si="2"/>
        <v>1567957</v>
      </c>
      <c r="Q47" s="26">
        <f t="shared" si="2"/>
        <v>29705495</v>
      </c>
    </row>
    <row r="48" spans="2:17" ht="14.25" customHeight="1" x14ac:dyDescent="0.35">
      <c r="B48" s="822" t="s">
        <v>61</v>
      </c>
      <c r="C48" s="728"/>
      <c r="D48" s="728"/>
      <c r="E48" s="728"/>
      <c r="F48" s="728"/>
      <c r="G48" s="728"/>
      <c r="H48" s="728"/>
      <c r="I48" s="728"/>
      <c r="J48" s="728"/>
      <c r="K48" s="728"/>
      <c r="L48" s="728"/>
      <c r="M48" s="728"/>
      <c r="N48" s="728"/>
      <c r="O48" s="728"/>
      <c r="P48" s="728"/>
      <c r="Q48" s="729"/>
    </row>
  </sheetData>
  <sheetProtection algorithmName="SHA-512" hashValue="gXkvh2P1Je88RG6n9Tsv1ZKVlbGN8U418rBBKQcLVeZK/yVQDKpA88/vuXNx/ylcMPdpWgkDSbTtgY904F17xg==" saltValue="G4iP2TrkB5es05Wfit9KIA==" spinCount="100000" sheet="1" objects="1" scenarios="1"/>
  <mergeCells count="4">
    <mergeCell ref="B2:Q2"/>
    <mergeCell ref="B4:Q4"/>
    <mergeCell ref="B42:Q42"/>
    <mergeCell ref="B48:Q48"/>
  </mergeCells>
  <pageMargins left="0.7" right="0.7" top="0.75" bottom="0.75" header="0.3" footer="0.3"/>
  <headerFooter>
    <oddFooter>&amp;C_x000D_&amp;1#&amp;"Calibri"&amp;11&amp;K000000 Britam Public</oddFooter>
  </headerFooter>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27"/>
  <dimension ref="A1:P47"/>
  <sheetViews>
    <sheetView workbookViewId="0">
      <selection activeCell="B3" sqref="B3:P46"/>
    </sheetView>
  </sheetViews>
  <sheetFormatPr defaultColWidth="49.54296875" defaultRowHeight="14.5" x14ac:dyDescent="0.35"/>
  <cols>
    <col min="1" max="1" width="49.54296875" customWidth="1"/>
    <col min="2" max="16" width="12.54296875" customWidth="1"/>
  </cols>
  <sheetData>
    <row r="1" spans="1:16" ht="26" customHeight="1" x14ac:dyDescent="0.35">
      <c r="A1" s="133" t="s">
        <v>427</v>
      </c>
      <c r="B1" s="123" t="s">
        <v>428</v>
      </c>
      <c r="C1" s="27"/>
      <c r="D1" s="122"/>
      <c r="E1" s="122"/>
      <c r="F1" s="122"/>
      <c r="G1" s="122"/>
      <c r="H1" s="122"/>
      <c r="I1" s="122"/>
      <c r="J1" s="122"/>
      <c r="K1" s="122"/>
      <c r="L1" s="122"/>
      <c r="M1" s="122"/>
      <c r="N1" s="122"/>
      <c r="O1" s="122"/>
      <c r="P1" s="122"/>
    </row>
    <row r="2" spans="1:16" ht="47" customHeight="1" x14ac:dyDescent="0.35">
      <c r="A2" s="134" t="s">
        <v>1</v>
      </c>
      <c r="B2" s="124" t="s">
        <v>2</v>
      </c>
      <c r="C2" s="125" t="s">
        <v>429</v>
      </c>
      <c r="D2" s="125" t="s">
        <v>4</v>
      </c>
      <c r="E2" s="125" t="s">
        <v>5</v>
      </c>
      <c r="F2" s="125" t="s">
        <v>6</v>
      </c>
      <c r="G2" s="125" t="s">
        <v>7</v>
      </c>
      <c r="H2" s="125" t="s">
        <v>430</v>
      </c>
      <c r="I2" s="125" t="s">
        <v>431</v>
      </c>
      <c r="J2" s="126" t="s">
        <v>432</v>
      </c>
      <c r="K2" s="126" t="s">
        <v>11</v>
      </c>
      <c r="L2" s="126" t="s">
        <v>433</v>
      </c>
      <c r="M2" s="126" t="s">
        <v>434</v>
      </c>
      <c r="N2" s="126" t="s">
        <v>14</v>
      </c>
      <c r="O2" s="126" t="s">
        <v>15</v>
      </c>
      <c r="P2" s="126" t="s">
        <v>435</v>
      </c>
    </row>
    <row r="3" spans="1:16" x14ac:dyDescent="0.35">
      <c r="A3" s="136" t="s">
        <v>436</v>
      </c>
      <c r="B3" s="127">
        <v>0</v>
      </c>
      <c r="C3" s="128">
        <v>0</v>
      </c>
      <c r="D3" s="127">
        <v>730</v>
      </c>
      <c r="E3" s="127">
        <v>0</v>
      </c>
      <c r="F3" s="127">
        <v>0</v>
      </c>
      <c r="G3" s="128">
        <v>157</v>
      </c>
      <c r="H3" s="127">
        <v>0</v>
      </c>
      <c r="I3" s="128">
        <v>0</v>
      </c>
      <c r="J3" s="129">
        <v>0</v>
      </c>
      <c r="K3" s="129">
        <v>1733</v>
      </c>
      <c r="L3" s="129">
        <v>84</v>
      </c>
      <c r="M3" s="129">
        <v>3165</v>
      </c>
      <c r="N3" s="129">
        <v>451346</v>
      </c>
      <c r="O3" s="129">
        <v>754</v>
      </c>
      <c r="P3" s="129">
        <v>457969</v>
      </c>
    </row>
    <row r="4" spans="1:16" x14ac:dyDescent="0.35">
      <c r="A4" s="136" t="s">
        <v>437</v>
      </c>
      <c r="B4" s="127">
        <v>0</v>
      </c>
      <c r="C4" s="128">
        <v>215110</v>
      </c>
      <c r="D4" s="128">
        <v>9127</v>
      </c>
      <c r="E4" s="127">
        <v>183751</v>
      </c>
      <c r="F4" s="127">
        <v>10609</v>
      </c>
      <c r="G4" s="128">
        <v>7365</v>
      </c>
      <c r="H4" s="127">
        <v>22318</v>
      </c>
      <c r="I4" s="128">
        <v>0</v>
      </c>
      <c r="J4" s="129">
        <v>26402</v>
      </c>
      <c r="K4" s="129">
        <v>184456</v>
      </c>
      <c r="L4" s="129">
        <v>21698</v>
      </c>
      <c r="M4" s="129">
        <v>862</v>
      </c>
      <c r="N4" s="129">
        <v>0</v>
      </c>
      <c r="O4" s="129">
        <v>1653</v>
      </c>
      <c r="P4" s="129">
        <v>683353</v>
      </c>
    </row>
    <row r="5" spans="1:16" x14ac:dyDescent="0.35">
      <c r="A5" s="136" t="s">
        <v>438</v>
      </c>
      <c r="B5" s="127">
        <v>129579</v>
      </c>
      <c r="C5" s="128">
        <v>0</v>
      </c>
      <c r="D5" s="128">
        <v>0</v>
      </c>
      <c r="E5" s="127">
        <v>730240</v>
      </c>
      <c r="F5" s="127">
        <v>256736</v>
      </c>
      <c r="G5" s="128">
        <v>51956</v>
      </c>
      <c r="H5" s="127">
        <v>16303</v>
      </c>
      <c r="I5" s="128">
        <v>17497</v>
      </c>
      <c r="J5" s="129">
        <v>0</v>
      </c>
      <c r="K5" s="129">
        <v>13974</v>
      </c>
      <c r="L5" s="130">
        <v>330838</v>
      </c>
      <c r="M5" s="130">
        <v>-417</v>
      </c>
      <c r="N5" s="129">
        <v>0</v>
      </c>
      <c r="O5" s="130">
        <v>-155</v>
      </c>
      <c r="P5" s="129">
        <v>1546552</v>
      </c>
    </row>
    <row r="6" spans="1:16" x14ac:dyDescent="0.35">
      <c r="A6" s="136" t="s">
        <v>439</v>
      </c>
      <c r="B6" s="128">
        <v>0</v>
      </c>
      <c r="C6" s="128">
        <v>0</v>
      </c>
      <c r="D6" s="128">
        <v>0</v>
      </c>
      <c r="E6" s="128">
        <v>0</v>
      </c>
      <c r="F6" s="128">
        <v>0</v>
      </c>
      <c r="G6" s="128">
        <v>0</v>
      </c>
      <c r="H6" s="128">
        <v>0</v>
      </c>
      <c r="I6" s="128">
        <v>0</v>
      </c>
      <c r="J6" s="130">
        <v>0</v>
      </c>
      <c r="K6" s="130">
        <v>0</v>
      </c>
      <c r="L6" s="130">
        <v>0</v>
      </c>
      <c r="M6" s="130">
        <v>0</v>
      </c>
      <c r="N6" s="130">
        <v>0</v>
      </c>
      <c r="O6" s="130">
        <v>0</v>
      </c>
      <c r="P6" s="130">
        <v>0</v>
      </c>
    </row>
    <row r="7" spans="1:16" x14ac:dyDescent="0.35">
      <c r="A7" s="136" t="s">
        <v>440</v>
      </c>
      <c r="B7" s="127">
        <v>83262</v>
      </c>
      <c r="C7" s="128">
        <v>140958</v>
      </c>
      <c r="D7" s="127">
        <v>15375</v>
      </c>
      <c r="E7" s="127">
        <v>517044</v>
      </c>
      <c r="F7" s="127">
        <v>100932</v>
      </c>
      <c r="G7" s="128">
        <v>82238</v>
      </c>
      <c r="H7" s="127">
        <v>19707</v>
      </c>
      <c r="I7" s="128">
        <v>36406</v>
      </c>
      <c r="J7" s="129">
        <v>0</v>
      </c>
      <c r="K7" s="129">
        <v>1311</v>
      </c>
      <c r="L7" s="129">
        <v>32208</v>
      </c>
      <c r="M7" s="129">
        <v>7637</v>
      </c>
      <c r="N7" s="129">
        <v>1159920</v>
      </c>
      <c r="O7" s="130">
        <v>52249</v>
      </c>
      <c r="P7" s="129">
        <v>2249247</v>
      </c>
    </row>
    <row r="8" spans="1:16" x14ac:dyDescent="0.35">
      <c r="A8" s="136" t="s">
        <v>441</v>
      </c>
      <c r="B8" s="127">
        <v>0</v>
      </c>
      <c r="C8" s="128">
        <v>144788</v>
      </c>
      <c r="D8" s="127">
        <v>12930</v>
      </c>
      <c r="E8" s="127">
        <v>344729</v>
      </c>
      <c r="F8" s="127">
        <v>67213</v>
      </c>
      <c r="G8" s="128">
        <v>211439</v>
      </c>
      <c r="H8" s="127">
        <v>17923</v>
      </c>
      <c r="I8" s="127">
        <v>31582</v>
      </c>
      <c r="J8" s="129">
        <v>0</v>
      </c>
      <c r="K8" s="129">
        <v>191928</v>
      </c>
      <c r="L8" s="129">
        <v>7423</v>
      </c>
      <c r="M8" s="129">
        <v>41597</v>
      </c>
      <c r="N8" s="129">
        <v>6517</v>
      </c>
      <c r="O8" s="129">
        <v>17463</v>
      </c>
      <c r="P8" s="129">
        <v>1095534</v>
      </c>
    </row>
    <row r="9" spans="1:16" ht="26" customHeight="1" x14ac:dyDescent="0.35">
      <c r="A9" s="136" t="s">
        <v>442</v>
      </c>
      <c r="B9" s="128">
        <v>0</v>
      </c>
      <c r="C9" s="128">
        <v>0</v>
      </c>
      <c r="D9" s="128">
        <v>0</v>
      </c>
      <c r="E9" s="128">
        <v>0</v>
      </c>
      <c r="F9" s="128">
        <v>0</v>
      </c>
      <c r="G9" s="128">
        <v>0</v>
      </c>
      <c r="H9" s="128">
        <v>0</v>
      </c>
      <c r="I9" s="128">
        <v>0</v>
      </c>
      <c r="J9" s="130">
        <v>0</v>
      </c>
      <c r="K9" s="130">
        <v>0</v>
      </c>
      <c r="L9" s="130">
        <v>0</v>
      </c>
      <c r="M9" s="130">
        <v>0</v>
      </c>
      <c r="N9" s="130">
        <v>0</v>
      </c>
      <c r="O9" s="130">
        <v>0</v>
      </c>
      <c r="P9" s="130">
        <v>0</v>
      </c>
    </row>
    <row r="10" spans="1:16" x14ac:dyDescent="0.35">
      <c r="A10" s="136" t="s">
        <v>443</v>
      </c>
      <c r="B10" s="127">
        <v>0</v>
      </c>
      <c r="C10" s="128">
        <v>89782</v>
      </c>
      <c r="D10" s="127">
        <v>4161</v>
      </c>
      <c r="E10" s="127">
        <v>61941</v>
      </c>
      <c r="F10" s="128">
        <v>7153</v>
      </c>
      <c r="G10" s="128">
        <v>7228</v>
      </c>
      <c r="H10" s="127">
        <v>11248</v>
      </c>
      <c r="I10" s="127">
        <v>10952</v>
      </c>
      <c r="J10" s="129">
        <v>0</v>
      </c>
      <c r="K10" s="129">
        <v>32249</v>
      </c>
      <c r="L10" s="129">
        <v>5729</v>
      </c>
      <c r="M10" s="129">
        <v>2313</v>
      </c>
      <c r="N10" s="129">
        <v>0</v>
      </c>
      <c r="O10" s="129">
        <v>42383</v>
      </c>
      <c r="P10" s="129">
        <v>275139</v>
      </c>
    </row>
    <row r="11" spans="1:16" x14ac:dyDescent="0.35">
      <c r="A11" s="136" t="s">
        <v>444</v>
      </c>
      <c r="B11" s="127">
        <v>0</v>
      </c>
      <c r="C11" s="128">
        <v>350681</v>
      </c>
      <c r="D11" s="127">
        <v>4387</v>
      </c>
      <c r="E11" s="127">
        <v>312098</v>
      </c>
      <c r="F11" s="127">
        <v>75957</v>
      </c>
      <c r="G11" s="128">
        <v>19176</v>
      </c>
      <c r="H11" s="127">
        <v>26327</v>
      </c>
      <c r="I11" s="128">
        <v>33588</v>
      </c>
      <c r="J11" s="129">
        <v>0</v>
      </c>
      <c r="K11" s="129">
        <v>51335</v>
      </c>
      <c r="L11" s="129">
        <v>30467</v>
      </c>
      <c r="M11" s="129">
        <v>15921</v>
      </c>
      <c r="N11" s="129">
        <v>185024</v>
      </c>
      <c r="O11" s="129">
        <v>120931</v>
      </c>
      <c r="P11" s="129">
        <v>1225892</v>
      </c>
    </row>
    <row r="12" spans="1:16" x14ac:dyDescent="0.35">
      <c r="A12" s="136" t="s">
        <v>445</v>
      </c>
      <c r="B12" s="127">
        <v>2727</v>
      </c>
      <c r="C12" s="128">
        <v>16029</v>
      </c>
      <c r="D12" s="128">
        <v>0</v>
      </c>
      <c r="E12" s="127">
        <v>69662</v>
      </c>
      <c r="F12" s="128">
        <v>759</v>
      </c>
      <c r="G12" s="128">
        <v>6933</v>
      </c>
      <c r="H12" s="128">
        <v>0</v>
      </c>
      <c r="I12" s="128">
        <v>5740</v>
      </c>
      <c r="J12" s="130">
        <v>0</v>
      </c>
      <c r="K12" s="130">
        <v>1181</v>
      </c>
      <c r="L12" s="130">
        <v>43</v>
      </c>
      <c r="M12" s="130">
        <v>159</v>
      </c>
      <c r="N12" s="130">
        <v>0</v>
      </c>
      <c r="O12" s="130">
        <v>32789</v>
      </c>
      <c r="P12" s="130">
        <v>136021</v>
      </c>
    </row>
    <row r="13" spans="1:16" ht="26" customHeight="1" x14ac:dyDescent="0.35">
      <c r="A13" s="136" t="s">
        <v>446</v>
      </c>
      <c r="B13" s="127">
        <v>0</v>
      </c>
      <c r="C13" s="128">
        <v>14895</v>
      </c>
      <c r="D13" s="127">
        <v>3263</v>
      </c>
      <c r="E13" s="127">
        <v>34653</v>
      </c>
      <c r="F13" s="127">
        <v>1710</v>
      </c>
      <c r="G13" s="128">
        <v>552</v>
      </c>
      <c r="H13" s="127">
        <v>1710</v>
      </c>
      <c r="I13" s="128">
        <v>11244</v>
      </c>
      <c r="J13" s="129">
        <v>0</v>
      </c>
      <c r="K13" s="129">
        <v>0</v>
      </c>
      <c r="L13" s="129">
        <v>0</v>
      </c>
      <c r="M13" s="129">
        <v>1710</v>
      </c>
      <c r="N13" s="129">
        <v>0</v>
      </c>
      <c r="O13" s="129">
        <v>4969</v>
      </c>
      <c r="P13" s="129">
        <v>74706</v>
      </c>
    </row>
    <row r="14" spans="1:16" x14ac:dyDescent="0.35">
      <c r="A14" s="136" t="s">
        <v>447</v>
      </c>
      <c r="B14" s="128">
        <v>0</v>
      </c>
      <c r="C14" s="128">
        <v>0</v>
      </c>
      <c r="D14" s="128">
        <v>0</v>
      </c>
      <c r="E14" s="128">
        <v>0</v>
      </c>
      <c r="F14" s="128">
        <v>0</v>
      </c>
      <c r="G14" s="128">
        <v>0</v>
      </c>
      <c r="H14" s="128">
        <v>0</v>
      </c>
      <c r="I14" s="128">
        <v>0</v>
      </c>
      <c r="J14" s="130">
        <v>54821</v>
      </c>
      <c r="K14" s="130">
        <v>0</v>
      </c>
      <c r="L14" s="130">
        <v>0</v>
      </c>
      <c r="M14" s="130">
        <v>0</v>
      </c>
      <c r="N14" s="130">
        <v>0</v>
      </c>
      <c r="O14" s="130">
        <v>0</v>
      </c>
      <c r="P14" s="130">
        <v>54821</v>
      </c>
    </row>
    <row r="15" spans="1:16" ht="26" customHeight="1" x14ac:dyDescent="0.35">
      <c r="A15" s="136" t="s">
        <v>448</v>
      </c>
      <c r="B15" s="128">
        <v>0</v>
      </c>
      <c r="C15" s="128">
        <v>781</v>
      </c>
      <c r="D15" s="128">
        <v>0</v>
      </c>
      <c r="E15" s="128">
        <v>95911</v>
      </c>
      <c r="F15" s="127">
        <v>0</v>
      </c>
      <c r="G15" s="128">
        <v>11588</v>
      </c>
      <c r="H15" s="128">
        <v>0</v>
      </c>
      <c r="I15" s="128">
        <v>617</v>
      </c>
      <c r="J15" s="129">
        <v>0</v>
      </c>
      <c r="K15" s="130">
        <v>0</v>
      </c>
      <c r="L15" s="130">
        <v>0</v>
      </c>
      <c r="M15" s="130">
        <v>0</v>
      </c>
      <c r="N15" s="129">
        <v>0</v>
      </c>
      <c r="O15" s="130">
        <v>5143</v>
      </c>
      <c r="P15" s="129">
        <v>114040</v>
      </c>
    </row>
    <row r="16" spans="1:16" x14ac:dyDescent="0.35">
      <c r="A16" s="136" t="s">
        <v>449</v>
      </c>
      <c r="B16" s="127">
        <v>280</v>
      </c>
      <c r="C16" s="128">
        <v>55034</v>
      </c>
      <c r="D16" s="127">
        <v>12235</v>
      </c>
      <c r="E16" s="127">
        <v>217116</v>
      </c>
      <c r="F16" s="127">
        <v>771</v>
      </c>
      <c r="G16" s="128">
        <v>36169</v>
      </c>
      <c r="H16" s="127">
        <v>16503</v>
      </c>
      <c r="I16" s="128">
        <v>27435</v>
      </c>
      <c r="J16" s="129">
        <v>495</v>
      </c>
      <c r="K16" s="129">
        <v>21018</v>
      </c>
      <c r="L16" s="129">
        <v>38598</v>
      </c>
      <c r="M16" s="129">
        <v>5182</v>
      </c>
      <c r="N16" s="129">
        <v>0</v>
      </c>
      <c r="O16" s="130">
        <v>26656</v>
      </c>
      <c r="P16" s="129">
        <v>457492</v>
      </c>
    </row>
    <row r="17" spans="1:16" x14ac:dyDescent="0.35">
      <c r="A17" s="136" t="s">
        <v>450</v>
      </c>
      <c r="B17" s="127">
        <v>10920</v>
      </c>
      <c r="C17" s="127">
        <v>236301</v>
      </c>
      <c r="D17" s="127">
        <v>12883</v>
      </c>
      <c r="E17" s="127">
        <v>297559</v>
      </c>
      <c r="F17" s="127">
        <v>25845</v>
      </c>
      <c r="G17" s="128">
        <v>51428</v>
      </c>
      <c r="H17" s="127">
        <v>11706</v>
      </c>
      <c r="I17" s="128">
        <v>18617</v>
      </c>
      <c r="J17" s="129">
        <v>0</v>
      </c>
      <c r="K17" s="129">
        <v>22843</v>
      </c>
      <c r="L17" s="129">
        <v>39985</v>
      </c>
      <c r="M17" s="129">
        <v>4025</v>
      </c>
      <c r="N17" s="129">
        <v>612198</v>
      </c>
      <c r="O17" s="130">
        <v>100209</v>
      </c>
      <c r="P17" s="129">
        <v>1444518</v>
      </c>
    </row>
    <row r="18" spans="1:16" x14ac:dyDescent="0.35">
      <c r="A18" s="136" t="s">
        <v>451</v>
      </c>
      <c r="B18" s="127">
        <v>23066</v>
      </c>
      <c r="C18" s="128">
        <v>213454</v>
      </c>
      <c r="D18" s="127">
        <v>16307</v>
      </c>
      <c r="E18" s="127">
        <v>654047</v>
      </c>
      <c r="F18" s="127">
        <v>8436</v>
      </c>
      <c r="G18" s="128">
        <v>160629</v>
      </c>
      <c r="H18" s="127">
        <v>32082</v>
      </c>
      <c r="I18" s="128">
        <v>44504</v>
      </c>
      <c r="J18" s="129">
        <v>0</v>
      </c>
      <c r="K18" s="129">
        <v>19293</v>
      </c>
      <c r="L18" s="129">
        <v>29380</v>
      </c>
      <c r="M18" s="129">
        <v>45872</v>
      </c>
      <c r="N18" s="129">
        <v>732196</v>
      </c>
      <c r="O18" s="129">
        <v>84619</v>
      </c>
      <c r="P18" s="129">
        <v>2063886</v>
      </c>
    </row>
    <row r="19" spans="1:16" x14ac:dyDescent="0.35">
      <c r="A19" s="136" t="s">
        <v>452</v>
      </c>
      <c r="B19" s="127">
        <v>0</v>
      </c>
      <c r="C19" s="128">
        <v>12300</v>
      </c>
      <c r="D19" s="128">
        <v>1093</v>
      </c>
      <c r="E19" s="127">
        <v>12928</v>
      </c>
      <c r="F19" s="127">
        <v>3852</v>
      </c>
      <c r="G19" s="128">
        <v>1560</v>
      </c>
      <c r="H19" s="127">
        <v>6661</v>
      </c>
      <c r="I19" s="128">
        <v>3644</v>
      </c>
      <c r="J19" s="129">
        <v>3786</v>
      </c>
      <c r="K19" s="130">
        <v>6727</v>
      </c>
      <c r="L19" s="129">
        <v>30712</v>
      </c>
      <c r="M19" s="129">
        <v>0</v>
      </c>
      <c r="N19" s="129">
        <v>39511</v>
      </c>
      <c r="O19" s="129">
        <v>5092</v>
      </c>
      <c r="P19" s="129">
        <v>127866</v>
      </c>
    </row>
    <row r="20" spans="1:16" x14ac:dyDescent="0.35">
      <c r="A20" s="136" t="s">
        <v>453</v>
      </c>
      <c r="B20" s="127">
        <v>0</v>
      </c>
      <c r="C20" s="128">
        <v>86525</v>
      </c>
      <c r="D20" s="127">
        <v>9362</v>
      </c>
      <c r="E20" s="127">
        <v>194710</v>
      </c>
      <c r="F20" s="127">
        <v>4382</v>
      </c>
      <c r="G20" s="128">
        <v>62995</v>
      </c>
      <c r="H20" s="127">
        <v>8899</v>
      </c>
      <c r="I20" s="128">
        <v>10947</v>
      </c>
      <c r="J20" s="129">
        <v>0</v>
      </c>
      <c r="K20" s="129">
        <v>24357</v>
      </c>
      <c r="L20" s="129">
        <v>56980</v>
      </c>
      <c r="M20" s="129">
        <v>3827</v>
      </c>
      <c r="N20" s="129">
        <v>0</v>
      </c>
      <c r="O20" s="129">
        <v>10766</v>
      </c>
      <c r="P20" s="129">
        <v>473751</v>
      </c>
    </row>
    <row r="21" spans="1:16" x14ac:dyDescent="0.35">
      <c r="A21" s="136" t="s">
        <v>454</v>
      </c>
      <c r="B21" s="128">
        <v>0</v>
      </c>
      <c r="C21" s="128">
        <v>0</v>
      </c>
      <c r="D21" s="128">
        <v>0</v>
      </c>
      <c r="E21" s="128">
        <v>0</v>
      </c>
      <c r="F21" s="128">
        <v>0</v>
      </c>
      <c r="G21" s="128">
        <v>0</v>
      </c>
      <c r="H21" s="128">
        <v>0</v>
      </c>
      <c r="I21" s="128">
        <v>0</v>
      </c>
      <c r="J21" s="130">
        <v>0</v>
      </c>
      <c r="K21" s="130">
        <v>0</v>
      </c>
      <c r="L21" s="130">
        <v>0</v>
      </c>
      <c r="M21" s="130">
        <v>0</v>
      </c>
      <c r="N21" s="130">
        <v>0</v>
      </c>
      <c r="O21" s="130">
        <v>0</v>
      </c>
      <c r="P21" s="130">
        <v>0</v>
      </c>
    </row>
    <row r="22" spans="1:16" x14ac:dyDescent="0.35">
      <c r="A22" s="136" t="s">
        <v>455</v>
      </c>
      <c r="B22" s="127">
        <v>0</v>
      </c>
      <c r="C22" s="128">
        <v>162641</v>
      </c>
      <c r="D22" s="127">
        <v>29476</v>
      </c>
      <c r="E22" s="127">
        <v>394119</v>
      </c>
      <c r="F22" s="127">
        <v>62135</v>
      </c>
      <c r="G22" s="128">
        <v>11840</v>
      </c>
      <c r="H22" s="127">
        <v>19495</v>
      </c>
      <c r="I22" s="128">
        <v>33459</v>
      </c>
      <c r="J22" s="129">
        <v>580</v>
      </c>
      <c r="K22" s="129">
        <v>38651</v>
      </c>
      <c r="L22" s="129">
        <v>4223</v>
      </c>
      <c r="M22" s="129">
        <v>25002</v>
      </c>
      <c r="N22" s="129">
        <v>1179387</v>
      </c>
      <c r="O22" s="129">
        <v>205547</v>
      </c>
      <c r="P22" s="129">
        <v>2166554</v>
      </c>
    </row>
    <row r="23" spans="1:16" x14ac:dyDescent="0.35">
      <c r="A23" s="136" t="s">
        <v>456</v>
      </c>
      <c r="B23" s="127">
        <v>1028176</v>
      </c>
      <c r="C23" s="128">
        <v>132528</v>
      </c>
      <c r="D23" s="127">
        <v>35763</v>
      </c>
      <c r="E23" s="127">
        <v>697822</v>
      </c>
      <c r="F23" s="127">
        <v>120595</v>
      </c>
      <c r="G23" s="128">
        <v>115415</v>
      </c>
      <c r="H23" s="127">
        <v>29163</v>
      </c>
      <c r="I23" s="128">
        <v>21421</v>
      </c>
      <c r="J23" s="129">
        <v>0</v>
      </c>
      <c r="K23" s="129">
        <v>78609</v>
      </c>
      <c r="L23" s="129">
        <v>8277</v>
      </c>
      <c r="M23" s="129">
        <v>11394</v>
      </c>
      <c r="N23" s="129">
        <v>17550</v>
      </c>
      <c r="O23" s="130">
        <v>44624</v>
      </c>
      <c r="P23" s="129">
        <v>2341336</v>
      </c>
    </row>
    <row r="24" spans="1:16" x14ac:dyDescent="0.35">
      <c r="A24" s="136" t="s">
        <v>457</v>
      </c>
      <c r="B24" s="127">
        <v>0</v>
      </c>
      <c r="C24" s="128">
        <v>27817</v>
      </c>
      <c r="D24" s="127">
        <v>6803</v>
      </c>
      <c r="E24" s="127">
        <v>53786</v>
      </c>
      <c r="F24" s="127">
        <v>140</v>
      </c>
      <c r="G24" s="128">
        <v>14661</v>
      </c>
      <c r="H24" s="127">
        <v>4199</v>
      </c>
      <c r="I24" s="128">
        <v>5522</v>
      </c>
      <c r="J24" s="129">
        <v>0</v>
      </c>
      <c r="K24" s="129">
        <v>5470</v>
      </c>
      <c r="L24" s="129">
        <v>21700</v>
      </c>
      <c r="M24" s="129">
        <v>3219</v>
      </c>
      <c r="N24" s="129">
        <v>0</v>
      </c>
      <c r="O24" s="129">
        <v>32055</v>
      </c>
      <c r="P24" s="129">
        <v>175371</v>
      </c>
    </row>
    <row r="25" spans="1:16" x14ac:dyDescent="0.35">
      <c r="A25" s="136" t="s">
        <v>458</v>
      </c>
      <c r="B25" s="128">
        <v>0</v>
      </c>
      <c r="C25" s="128">
        <v>42</v>
      </c>
      <c r="D25" s="128">
        <v>3280</v>
      </c>
      <c r="E25" s="128">
        <v>470</v>
      </c>
      <c r="F25" s="128">
        <v>11</v>
      </c>
      <c r="G25" s="128">
        <v>899</v>
      </c>
      <c r="H25" s="128">
        <v>11978</v>
      </c>
      <c r="I25" s="128">
        <v>0</v>
      </c>
      <c r="J25" s="129">
        <v>34750</v>
      </c>
      <c r="K25" s="130">
        <v>355</v>
      </c>
      <c r="L25" s="130">
        <v>70</v>
      </c>
      <c r="M25" s="130">
        <v>425</v>
      </c>
      <c r="N25" s="129">
        <v>0</v>
      </c>
      <c r="O25" s="130">
        <v>8</v>
      </c>
      <c r="P25" s="129">
        <v>52288</v>
      </c>
    </row>
    <row r="26" spans="1:16" x14ac:dyDescent="0.35">
      <c r="A26" s="136" t="s">
        <v>459</v>
      </c>
      <c r="B26" s="128">
        <v>0</v>
      </c>
      <c r="C26" s="128">
        <v>0</v>
      </c>
      <c r="D26" s="128">
        <v>0</v>
      </c>
      <c r="E26" s="128">
        <v>0</v>
      </c>
      <c r="F26" s="128">
        <v>0</v>
      </c>
      <c r="G26" s="128">
        <v>0</v>
      </c>
      <c r="H26" s="128">
        <v>0</v>
      </c>
      <c r="I26" s="128">
        <v>0</v>
      </c>
      <c r="J26" s="130">
        <v>0</v>
      </c>
      <c r="K26" s="130">
        <v>0</v>
      </c>
      <c r="L26" s="130">
        <v>0</v>
      </c>
      <c r="M26" s="130">
        <v>0</v>
      </c>
      <c r="N26" s="130">
        <v>0</v>
      </c>
      <c r="O26" s="130">
        <v>0</v>
      </c>
      <c r="P26" s="130">
        <v>0</v>
      </c>
    </row>
    <row r="27" spans="1:16" x14ac:dyDescent="0.35">
      <c r="A27" s="136" t="s">
        <v>460</v>
      </c>
      <c r="B27" s="127">
        <v>27444</v>
      </c>
      <c r="C27" s="128">
        <v>133520</v>
      </c>
      <c r="D27" s="128">
        <v>13268</v>
      </c>
      <c r="E27" s="127">
        <v>570227</v>
      </c>
      <c r="F27" s="127">
        <v>118001</v>
      </c>
      <c r="G27" s="128">
        <v>67564</v>
      </c>
      <c r="H27" s="127">
        <v>24961</v>
      </c>
      <c r="I27" s="128">
        <v>18645</v>
      </c>
      <c r="J27" s="129">
        <v>0</v>
      </c>
      <c r="K27" s="129">
        <v>103556</v>
      </c>
      <c r="L27" s="129">
        <v>9661</v>
      </c>
      <c r="M27" s="129">
        <v>0</v>
      </c>
      <c r="N27" s="129">
        <v>2289485</v>
      </c>
      <c r="O27" s="129">
        <v>27615</v>
      </c>
      <c r="P27" s="129">
        <v>3403949</v>
      </c>
    </row>
    <row r="28" spans="1:16" x14ac:dyDescent="0.35">
      <c r="A28" s="136" t="s">
        <v>461</v>
      </c>
      <c r="B28" s="127">
        <v>0</v>
      </c>
      <c r="C28" s="128">
        <v>168109</v>
      </c>
      <c r="D28" s="127">
        <v>14495</v>
      </c>
      <c r="E28" s="127">
        <v>588105</v>
      </c>
      <c r="F28" s="127">
        <v>17134</v>
      </c>
      <c r="G28" s="128">
        <v>42206</v>
      </c>
      <c r="H28" s="127">
        <v>9588</v>
      </c>
      <c r="I28" s="128">
        <v>23049</v>
      </c>
      <c r="J28" s="129">
        <v>0</v>
      </c>
      <c r="K28" s="129">
        <v>56533</v>
      </c>
      <c r="L28" s="129">
        <v>185095</v>
      </c>
      <c r="M28" s="129">
        <v>4485</v>
      </c>
      <c r="N28" s="129">
        <v>4597</v>
      </c>
      <c r="O28" s="129">
        <v>17008</v>
      </c>
      <c r="P28" s="129">
        <v>1130405</v>
      </c>
    </row>
    <row r="29" spans="1:16" x14ac:dyDescent="0.35">
      <c r="A29" s="136" t="s">
        <v>462</v>
      </c>
      <c r="B29" s="127">
        <v>0</v>
      </c>
      <c r="C29" s="127">
        <v>18225</v>
      </c>
      <c r="D29" s="127">
        <v>6375</v>
      </c>
      <c r="E29" s="127">
        <v>41170</v>
      </c>
      <c r="F29" s="127">
        <v>6644</v>
      </c>
      <c r="G29" s="128">
        <v>1910</v>
      </c>
      <c r="H29" s="127">
        <v>21373</v>
      </c>
      <c r="I29" s="128">
        <v>18759</v>
      </c>
      <c r="J29" s="129">
        <v>0</v>
      </c>
      <c r="K29" s="129">
        <v>2288</v>
      </c>
      <c r="L29" s="129">
        <v>76488</v>
      </c>
      <c r="M29" s="129">
        <v>7562</v>
      </c>
      <c r="N29" s="129">
        <v>0</v>
      </c>
      <c r="O29" s="129">
        <v>16098</v>
      </c>
      <c r="P29" s="129">
        <v>216892</v>
      </c>
    </row>
    <row r="30" spans="1:16" x14ac:dyDescent="0.35">
      <c r="A30" s="136" t="s">
        <v>463</v>
      </c>
      <c r="B30" s="128">
        <v>0</v>
      </c>
      <c r="C30" s="128">
        <v>0</v>
      </c>
      <c r="D30" s="128">
        <v>0</v>
      </c>
      <c r="E30" s="128">
        <v>308935</v>
      </c>
      <c r="F30" s="128">
        <v>0</v>
      </c>
      <c r="G30" s="128">
        <v>0</v>
      </c>
      <c r="H30" s="128">
        <v>0</v>
      </c>
      <c r="I30" s="128">
        <v>0</v>
      </c>
      <c r="J30" s="129">
        <v>0</v>
      </c>
      <c r="K30" s="129">
        <v>0</v>
      </c>
      <c r="L30" s="130">
        <v>0</v>
      </c>
      <c r="M30" s="130">
        <v>0</v>
      </c>
      <c r="N30" s="129">
        <v>0</v>
      </c>
      <c r="O30" s="130">
        <v>68796</v>
      </c>
      <c r="P30" s="129">
        <v>377730</v>
      </c>
    </row>
    <row r="31" spans="1:16" x14ac:dyDescent="0.35">
      <c r="A31" s="136" t="s">
        <v>464</v>
      </c>
      <c r="B31" s="127">
        <v>0</v>
      </c>
      <c r="C31" s="128">
        <v>35791</v>
      </c>
      <c r="D31" s="127">
        <v>1023</v>
      </c>
      <c r="E31" s="127">
        <v>35032</v>
      </c>
      <c r="F31" s="127">
        <v>13739</v>
      </c>
      <c r="G31" s="128">
        <v>6016</v>
      </c>
      <c r="H31" s="127">
        <v>5523</v>
      </c>
      <c r="I31" s="128">
        <v>47773</v>
      </c>
      <c r="J31" s="129">
        <v>0</v>
      </c>
      <c r="K31" s="129">
        <v>4824</v>
      </c>
      <c r="L31" s="129">
        <v>35</v>
      </c>
      <c r="M31" s="129">
        <v>1320</v>
      </c>
      <c r="N31" s="129">
        <v>2743</v>
      </c>
      <c r="O31" s="129">
        <v>17414</v>
      </c>
      <c r="P31" s="129">
        <v>171232</v>
      </c>
    </row>
    <row r="32" spans="1:16" x14ac:dyDescent="0.35">
      <c r="A32" s="136" t="s">
        <v>465</v>
      </c>
      <c r="B32" s="127">
        <v>8086</v>
      </c>
      <c r="C32" s="127">
        <v>200126</v>
      </c>
      <c r="D32" s="127">
        <v>25180</v>
      </c>
      <c r="E32" s="127">
        <v>409216</v>
      </c>
      <c r="F32" s="127">
        <v>14166</v>
      </c>
      <c r="G32" s="128">
        <v>41095</v>
      </c>
      <c r="H32" s="127">
        <v>11635</v>
      </c>
      <c r="I32" s="128">
        <v>13361</v>
      </c>
      <c r="J32" s="129">
        <v>0</v>
      </c>
      <c r="K32" s="129">
        <v>29303</v>
      </c>
      <c r="L32" s="129">
        <v>88642</v>
      </c>
      <c r="M32" s="129">
        <v>15468</v>
      </c>
      <c r="N32" s="129">
        <v>0</v>
      </c>
      <c r="O32" s="130">
        <v>109070</v>
      </c>
      <c r="P32" s="129">
        <v>965349</v>
      </c>
    </row>
    <row r="33" spans="1:16" x14ac:dyDescent="0.35">
      <c r="A33" s="136" t="s">
        <v>466</v>
      </c>
      <c r="B33" s="127">
        <v>0</v>
      </c>
      <c r="C33" s="128">
        <v>72224</v>
      </c>
      <c r="D33" s="127">
        <v>15497</v>
      </c>
      <c r="E33" s="127">
        <v>226663</v>
      </c>
      <c r="F33" s="127">
        <v>7364</v>
      </c>
      <c r="G33" s="128">
        <v>106570</v>
      </c>
      <c r="H33" s="127">
        <v>11851</v>
      </c>
      <c r="I33" s="128">
        <v>22211</v>
      </c>
      <c r="J33" s="129">
        <v>0</v>
      </c>
      <c r="K33" s="129">
        <v>27938</v>
      </c>
      <c r="L33" s="129">
        <v>81521</v>
      </c>
      <c r="M33" s="129">
        <v>4008</v>
      </c>
      <c r="N33" s="129">
        <v>0</v>
      </c>
      <c r="O33" s="129">
        <v>35088</v>
      </c>
      <c r="P33" s="129">
        <v>610934</v>
      </c>
    </row>
    <row r="34" spans="1:16" x14ac:dyDescent="0.35">
      <c r="A34" s="136" t="s">
        <v>467</v>
      </c>
      <c r="B34" s="127">
        <v>0</v>
      </c>
      <c r="C34" s="128">
        <v>12151</v>
      </c>
      <c r="D34" s="127">
        <v>3085</v>
      </c>
      <c r="E34" s="127">
        <v>62798</v>
      </c>
      <c r="F34" s="127">
        <v>1114</v>
      </c>
      <c r="G34" s="128">
        <v>1892</v>
      </c>
      <c r="H34" s="127">
        <v>13200</v>
      </c>
      <c r="I34" s="128">
        <v>17758</v>
      </c>
      <c r="J34" s="129">
        <v>0</v>
      </c>
      <c r="K34" s="129">
        <v>4666</v>
      </c>
      <c r="L34" s="129">
        <v>5858</v>
      </c>
      <c r="M34" s="129">
        <v>3637</v>
      </c>
      <c r="N34" s="129">
        <v>48606</v>
      </c>
      <c r="O34" s="129">
        <v>2807</v>
      </c>
      <c r="P34" s="129">
        <v>177571</v>
      </c>
    </row>
    <row r="35" spans="1:16" ht="26" customHeight="1" x14ac:dyDescent="0.35">
      <c r="A35" s="136" t="s">
        <v>468</v>
      </c>
      <c r="B35" s="127">
        <v>183624</v>
      </c>
      <c r="C35" s="128">
        <v>25134</v>
      </c>
      <c r="D35" s="127">
        <v>2121</v>
      </c>
      <c r="E35" s="127">
        <v>49446</v>
      </c>
      <c r="F35" s="127">
        <v>1456</v>
      </c>
      <c r="G35" s="128">
        <v>3042</v>
      </c>
      <c r="H35" s="127">
        <v>5270</v>
      </c>
      <c r="I35" s="128">
        <v>2613</v>
      </c>
      <c r="J35" s="129">
        <v>0</v>
      </c>
      <c r="K35" s="129">
        <v>651</v>
      </c>
      <c r="L35" s="129">
        <v>1717</v>
      </c>
      <c r="M35" s="129">
        <v>4958</v>
      </c>
      <c r="N35" s="129">
        <v>0</v>
      </c>
      <c r="O35" s="130">
        <v>19543</v>
      </c>
      <c r="P35" s="129">
        <v>299576</v>
      </c>
    </row>
    <row r="36" spans="1:16" x14ac:dyDescent="0.35">
      <c r="A36" s="136" t="s">
        <v>469</v>
      </c>
      <c r="B36" s="127">
        <v>0</v>
      </c>
      <c r="C36" s="128">
        <v>0</v>
      </c>
      <c r="D36" s="127">
        <v>0</v>
      </c>
      <c r="E36" s="127">
        <v>0</v>
      </c>
      <c r="F36" s="127">
        <v>0</v>
      </c>
      <c r="G36" s="128">
        <v>563</v>
      </c>
      <c r="H36" s="127">
        <v>2326</v>
      </c>
      <c r="I36" s="128">
        <v>0</v>
      </c>
      <c r="J36" s="129">
        <v>0</v>
      </c>
      <c r="K36" s="130">
        <v>11267</v>
      </c>
      <c r="L36" s="129">
        <v>2975</v>
      </c>
      <c r="M36" s="129">
        <v>13776</v>
      </c>
      <c r="N36" s="130">
        <v>1699427</v>
      </c>
      <c r="O36" s="130">
        <v>0</v>
      </c>
      <c r="P36" s="130">
        <v>1730334</v>
      </c>
    </row>
    <row r="37" spans="1:16" x14ac:dyDescent="0.35">
      <c r="A37" s="136" t="s">
        <v>470</v>
      </c>
      <c r="B37" s="127">
        <v>0</v>
      </c>
      <c r="C37" s="128">
        <v>26549</v>
      </c>
      <c r="D37" s="128">
        <v>3858</v>
      </c>
      <c r="E37" s="127">
        <v>142866</v>
      </c>
      <c r="F37" s="127">
        <v>8292</v>
      </c>
      <c r="G37" s="128">
        <v>4410</v>
      </c>
      <c r="H37" s="127">
        <v>3939</v>
      </c>
      <c r="I37" s="128">
        <v>5389</v>
      </c>
      <c r="J37" s="129">
        <v>0</v>
      </c>
      <c r="K37" s="129">
        <v>49681</v>
      </c>
      <c r="L37" s="129">
        <v>15807</v>
      </c>
      <c r="M37" s="129">
        <v>0</v>
      </c>
      <c r="N37" s="130">
        <v>117402</v>
      </c>
      <c r="O37" s="129">
        <v>300040</v>
      </c>
      <c r="P37" s="129">
        <v>678233</v>
      </c>
    </row>
    <row r="38" spans="1:16" x14ac:dyDescent="0.35">
      <c r="A38" s="136" t="s">
        <v>471</v>
      </c>
      <c r="B38" s="127">
        <v>0</v>
      </c>
      <c r="C38" s="128">
        <v>2082</v>
      </c>
      <c r="D38" s="127">
        <v>1535</v>
      </c>
      <c r="E38" s="127">
        <v>4497</v>
      </c>
      <c r="F38" s="127">
        <v>849</v>
      </c>
      <c r="G38" s="128">
        <v>1470</v>
      </c>
      <c r="H38" s="127">
        <v>26633</v>
      </c>
      <c r="I38" s="128">
        <v>42560</v>
      </c>
      <c r="J38" s="129">
        <v>0</v>
      </c>
      <c r="K38" s="129">
        <v>650</v>
      </c>
      <c r="L38" s="129">
        <v>8137</v>
      </c>
      <c r="M38" s="129">
        <v>6456</v>
      </c>
      <c r="N38" s="129">
        <v>2334</v>
      </c>
      <c r="O38" s="129">
        <v>2697</v>
      </c>
      <c r="P38" s="129">
        <v>99900</v>
      </c>
    </row>
    <row r="39" spans="1:16" x14ac:dyDescent="0.35">
      <c r="A39" s="136" t="s">
        <v>472</v>
      </c>
      <c r="B39" s="127">
        <v>0</v>
      </c>
      <c r="C39" s="128">
        <v>28102</v>
      </c>
      <c r="D39" s="127">
        <v>16360</v>
      </c>
      <c r="E39" s="127">
        <v>153211</v>
      </c>
      <c r="F39" s="127">
        <v>2933</v>
      </c>
      <c r="G39" s="128">
        <v>43333</v>
      </c>
      <c r="H39" s="127">
        <v>3363</v>
      </c>
      <c r="I39" s="128">
        <v>4342</v>
      </c>
      <c r="J39" s="129">
        <v>0</v>
      </c>
      <c r="K39" s="129">
        <v>6601</v>
      </c>
      <c r="L39" s="129">
        <v>50181</v>
      </c>
      <c r="M39" s="129">
        <v>3484</v>
      </c>
      <c r="N39" s="129">
        <v>0</v>
      </c>
      <c r="O39" s="130">
        <v>6093</v>
      </c>
      <c r="P39" s="129">
        <v>318003</v>
      </c>
    </row>
    <row r="40" spans="1:16" ht="26" customHeight="1" x14ac:dyDescent="0.35">
      <c r="A40" s="136" t="s">
        <v>473</v>
      </c>
      <c r="B40" s="127">
        <v>0</v>
      </c>
      <c r="C40" s="128">
        <v>28376</v>
      </c>
      <c r="D40" s="128">
        <v>1666</v>
      </c>
      <c r="E40" s="127">
        <v>52057</v>
      </c>
      <c r="F40" s="127">
        <v>10</v>
      </c>
      <c r="G40" s="128">
        <v>3939</v>
      </c>
      <c r="H40" s="127">
        <v>51530</v>
      </c>
      <c r="I40" s="128">
        <v>6802</v>
      </c>
      <c r="J40" s="129">
        <v>0</v>
      </c>
      <c r="K40" s="129">
        <v>3598</v>
      </c>
      <c r="L40" s="129">
        <v>1648</v>
      </c>
      <c r="M40" s="129">
        <v>329</v>
      </c>
      <c r="N40" s="129">
        <v>0</v>
      </c>
      <c r="O40" s="129">
        <v>20</v>
      </c>
      <c r="P40" s="129">
        <v>149975</v>
      </c>
    </row>
    <row r="41" spans="1:16" ht="26" customHeight="1" x14ac:dyDescent="0.35">
      <c r="A41" s="136" t="s">
        <v>474</v>
      </c>
      <c r="B41" s="127">
        <v>0</v>
      </c>
      <c r="C41" s="127">
        <v>22818</v>
      </c>
      <c r="D41" s="127">
        <v>2371</v>
      </c>
      <c r="E41" s="127">
        <v>17351</v>
      </c>
      <c r="F41" s="127">
        <v>923</v>
      </c>
      <c r="G41" s="128">
        <v>-2011</v>
      </c>
      <c r="H41" s="127">
        <v>3692</v>
      </c>
      <c r="I41" s="128">
        <v>3230</v>
      </c>
      <c r="J41" s="129">
        <v>0</v>
      </c>
      <c r="K41" s="129">
        <v>13561</v>
      </c>
      <c r="L41" s="129">
        <v>2836</v>
      </c>
      <c r="M41" s="129">
        <v>1384</v>
      </c>
      <c r="N41" s="129">
        <v>0</v>
      </c>
      <c r="O41" s="130">
        <v>7455</v>
      </c>
      <c r="P41" s="129">
        <v>73611</v>
      </c>
    </row>
    <row r="42" spans="1:16" x14ac:dyDescent="0.35">
      <c r="A42" s="136" t="s">
        <v>475</v>
      </c>
      <c r="B42" s="128">
        <v>0</v>
      </c>
      <c r="C42" s="128">
        <v>0</v>
      </c>
      <c r="D42" s="128">
        <v>0</v>
      </c>
      <c r="E42" s="128">
        <v>0</v>
      </c>
      <c r="F42" s="128">
        <v>0</v>
      </c>
      <c r="G42" s="128">
        <v>0</v>
      </c>
      <c r="H42" s="128">
        <v>0</v>
      </c>
      <c r="I42" s="128">
        <v>0</v>
      </c>
      <c r="J42" s="130">
        <v>0</v>
      </c>
      <c r="K42" s="130">
        <v>0</v>
      </c>
      <c r="L42" s="130">
        <v>0</v>
      </c>
      <c r="M42" s="130">
        <v>0</v>
      </c>
      <c r="N42" s="130">
        <v>0</v>
      </c>
      <c r="O42" s="130">
        <v>0</v>
      </c>
      <c r="P42" s="130">
        <v>0</v>
      </c>
    </row>
    <row r="43" spans="1:16" x14ac:dyDescent="0.35">
      <c r="A43" s="136" t="s">
        <v>476</v>
      </c>
      <c r="B43" s="127">
        <v>17462</v>
      </c>
      <c r="C43" s="128">
        <v>139605</v>
      </c>
      <c r="D43" s="127">
        <v>2149</v>
      </c>
      <c r="E43" s="127">
        <v>169519</v>
      </c>
      <c r="F43" s="127">
        <v>-1442</v>
      </c>
      <c r="G43" s="128">
        <v>42901</v>
      </c>
      <c r="H43" s="127">
        <v>1546</v>
      </c>
      <c r="I43" s="128">
        <v>57221</v>
      </c>
      <c r="J43" s="129">
        <v>163</v>
      </c>
      <c r="K43" s="129">
        <v>3600</v>
      </c>
      <c r="L43" s="129">
        <v>32302</v>
      </c>
      <c r="M43" s="129">
        <v>5880</v>
      </c>
      <c r="N43" s="129">
        <v>40828</v>
      </c>
      <c r="O43" s="130">
        <v>15436</v>
      </c>
      <c r="P43" s="129">
        <v>527169</v>
      </c>
    </row>
    <row r="44" spans="1:16" x14ac:dyDescent="0.35">
      <c r="A44" s="136" t="s">
        <v>477</v>
      </c>
      <c r="B44" s="127">
        <v>0</v>
      </c>
      <c r="C44" s="127">
        <v>405609</v>
      </c>
      <c r="D44" s="127">
        <v>20456</v>
      </c>
      <c r="E44" s="127">
        <v>523099</v>
      </c>
      <c r="F44" s="127">
        <v>58650</v>
      </c>
      <c r="G44" s="128">
        <v>70774</v>
      </c>
      <c r="H44" s="127">
        <v>19567</v>
      </c>
      <c r="I44" s="128">
        <v>17162</v>
      </c>
      <c r="J44" s="129">
        <v>0</v>
      </c>
      <c r="K44" s="129">
        <v>36704</v>
      </c>
      <c r="L44" s="129">
        <v>181366</v>
      </c>
      <c r="M44" s="129">
        <v>4241</v>
      </c>
      <c r="N44" s="129">
        <v>38994</v>
      </c>
      <c r="O44" s="130">
        <v>118823</v>
      </c>
      <c r="P44" s="129">
        <v>1495444</v>
      </c>
    </row>
    <row r="45" spans="1:16" x14ac:dyDescent="0.35">
      <c r="A45" s="136" t="s">
        <v>478</v>
      </c>
      <c r="B45" s="127">
        <v>1592</v>
      </c>
      <c r="C45" s="128">
        <v>6355</v>
      </c>
      <c r="D45" s="127">
        <v>328</v>
      </c>
      <c r="E45" s="127">
        <v>3223</v>
      </c>
      <c r="F45" s="127">
        <v>13</v>
      </c>
      <c r="G45" s="128">
        <v>3600</v>
      </c>
      <c r="H45" s="127">
        <v>6653</v>
      </c>
      <c r="I45" s="128">
        <v>8226</v>
      </c>
      <c r="J45" s="129">
        <v>0</v>
      </c>
      <c r="K45" s="129">
        <v>3431</v>
      </c>
      <c r="L45" s="129">
        <v>169</v>
      </c>
      <c r="M45" s="129">
        <v>11565</v>
      </c>
      <c r="N45" s="129">
        <v>1497</v>
      </c>
      <c r="O45" s="130">
        <v>16199</v>
      </c>
      <c r="P45" s="129">
        <v>62852</v>
      </c>
    </row>
    <row r="46" spans="1:16" ht="26" customHeight="1" x14ac:dyDescent="0.35">
      <c r="A46" s="135" t="s">
        <v>424</v>
      </c>
      <c r="B46" s="131">
        <v>1516219</v>
      </c>
      <c r="C46" s="131">
        <v>3224442</v>
      </c>
      <c r="D46" s="131">
        <v>306942</v>
      </c>
      <c r="E46" s="131">
        <v>8230000</v>
      </c>
      <c r="F46" s="131">
        <v>997082</v>
      </c>
      <c r="G46" s="126">
        <v>1293502</v>
      </c>
      <c r="H46" s="131">
        <v>478872</v>
      </c>
      <c r="I46" s="131">
        <v>622278</v>
      </c>
      <c r="J46" s="131">
        <v>120996</v>
      </c>
      <c r="K46" s="131">
        <v>1054343</v>
      </c>
      <c r="L46" s="131">
        <v>1402852</v>
      </c>
      <c r="M46" s="131">
        <v>260449</v>
      </c>
      <c r="N46" s="131">
        <v>8629561</v>
      </c>
      <c r="O46" s="131">
        <v>1567957</v>
      </c>
      <c r="P46" s="131">
        <v>29705496</v>
      </c>
    </row>
    <row r="47" spans="1:16" x14ac:dyDescent="0.35">
      <c r="A47" s="832"/>
      <c r="B47" s="833"/>
      <c r="C47" s="833"/>
      <c r="D47" s="833"/>
      <c r="E47" s="833"/>
      <c r="F47" s="833"/>
      <c r="G47" s="833"/>
      <c r="H47" s="833"/>
      <c r="I47" s="833"/>
      <c r="J47" s="833"/>
      <c r="K47" s="833"/>
      <c r="L47" s="833"/>
      <c r="M47" s="833"/>
      <c r="N47" s="833"/>
      <c r="O47" s="833"/>
      <c r="P47" s="834"/>
    </row>
  </sheetData>
  <sheetProtection algorithmName="SHA-512" hashValue="cZyuL0vFsElkYjAc3cUsnL0zFp/UmbAG8GEfLIDpajlyEQqNg9zi1TalKzYs/b9Ko4Hx7dCY5NBiF5otrajX3Q==" saltValue="mdxufrjUz+Cvv2OW+TG74Q==" spinCount="100000" sheet="1" objects="1" scenarios="1"/>
  <mergeCells count="1">
    <mergeCell ref="A47:P47"/>
  </mergeCells>
  <pageMargins left="0.7" right="0.7" top="0.75" bottom="0.75" header="0.3" footer="0.3"/>
  <headerFooter>
    <oddFooter>&amp;C_x000D_&amp;1#&amp;"Calibri"&amp;11&amp;K000000 Britam Public</oddFooter>
  </headerFooter>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28">
    <tabColor rgb="FFCC9900"/>
    <pageSetUpPr fitToPage="1"/>
  </sheetPr>
  <dimension ref="B3:Q51"/>
  <sheetViews>
    <sheetView showGridLines="0" topLeftCell="J44" zoomScale="65" zoomScaleNormal="65" workbookViewId="0">
      <selection activeCell="B4" sqref="B4"/>
    </sheetView>
  </sheetViews>
  <sheetFormatPr defaultRowHeight="14.5" x14ac:dyDescent="0.35"/>
  <cols>
    <col min="2" max="2" width="40.54296875" customWidth="1"/>
    <col min="3" max="3" width="16.7265625" bestFit="1" customWidth="1"/>
    <col min="4" max="4" width="17.08984375" bestFit="1" customWidth="1"/>
    <col min="5" max="5" width="16.7265625" bestFit="1" customWidth="1"/>
    <col min="6" max="6" width="17.54296875" bestFit="1" customWidth="1"/>
    <col min="7" max="8" width="16.7265625" bestFit="1" customWidth="1"/>
    <col min="9" max="9" width="17.90625" bestFit="1" customWidth="1"/>
    <col min="10" max="10" width="18.453125" bestFit="1" customWidth="1"/>
    <col min="11" max="11" width="17.54296875" bestFit="1" customWidth="1"/>
    <col min="12" max="12" width="16.36328125" bestFit="1" customWidth="1"/>
    <col min="13" max="13" width="16.7265625" bestFit="1" customWidth="1"/>
    <col min="14" max="14" width="17.1796875" bestFit="1" customWidth="1"/>
    <col min="15" max="15" width="17.54296875" bestFit="1" customWidth="1"/>
    <col min="16" max="16" width="17.08984375" bestFit="1" customWidth="1"/>
    <col min="17" max="17" width="19" bestFit="1" customWidth="1"/>
    <col min="18" max="18" width="14.81640625" bestFit="1" customWidth="1"/>
  </cols>
  <sheetData>
    <row r="3" spans="2:17" ht="21.75" customHeight="1" x14ac:dyDescent="0.35">
      <c r="B3" s="836" t="s">
        <v>1623</v>
      </c>
      <c r="C3" s="723"/>
      <c r="D3" s="723"/>
      <c r="E3" s="723"/>
      <c r="F3" s="723"/>
      <c r="G3" s="723"/>
      <c r="H3" s="723"/>
      <c r="I3" s="723"/>
      <c r="J3" s="723"/>
      <c r="K3" s="723"/>
      <c r="L3" s="723"/>
      <c r="M3" s="723"/>
      <c r="N3" s="723"/>
      <c r="O3" s="723"/>
      <c r="P3" s="723"/>
      <c r="Q3" s="724"/>
    </row>
    <row r="4" spans="2:17" s="607" customFormat="1" ht="26.5" customHeight="1" x14ac:dyDescent="0.3">
      <c r="B4" s="606" t="s">
        <v>1</v>
      </c>
      <c r="C4" s="15" t="s">
        <v>420</v>
      </c>
      <c r="D4" s="15" t="s">
        <v>239</v>
      </c>
      <c r="E4" s="15" t="s">
        <v>240</v>
      </c>
      <c r="F4" s="15" t="s">
        <v>421</v>
      </c>
      <c r="G4" s="15" t="s">
        <v>242</v>
      </c>
      <c r="H4" s="15" t="s">
        <v>243</v>
      </c>
      <c r="I4" s="15" t="s">
        <v>244</v>
      </c>
      <c r="J4" s="15" t="s">
        <v>245</v>
      </c>
      <c r="K4" s="57" t="s">
        <v>422</v>
      </c>
      <c r="L4" s="57" t="s">
        <v>246</v>
      </c>
      <c r="M4" s="57" t="s">
        <v>247</v>
      </c>
      <c r="N4" s="57" t="s">
        <v>423</v>
      </c>
      <c r="O4" s="57" t="s">
        <v>249</v>
      </c>
      <c r="P4" s="57" t="s">
        <v>250</v>
      </c>
      <c r="Q4" s="57" t="s">
        <v>424</v>
      </c>
    </row>
    <row r="5" spans="2:17" x14ac:dyDescent="0.35">
      <c r="B5" s="794" t="s">
        <v>17</v>
      </c>
      <c r="C5" s="723"/>
      <c r="D5" s="723"/>
      <c r="E5" s="723"/>
      <c r="F5" s="723"/>
      <c r="G5" s="723"/>
      <c r="H5" s="723"/>
      <c r="I5" s="723"/>
      <c r="J5" s="723"/>
      <c r="K5" s="723"/>
      <c r="L5" s="723"/>
      <c r="M5" s="723"/>
      <c r="N5" s="723"/>
      <c r="O5" s="723"/>
      <c r="P5" s="723"/>
      <c r="Q5" s="724"/>
    </row>
    <row r="6" spans="2:17" ht="15" customHeight="1" x14ac:dyDescent="0.35">
      <c r="B6" s="17" t="str">
        <f>'APPENDIX 20'!B6</f>
        <v>AAR INSURANCE KENYA</v>
      </c>
      <c r="C6" s="585">
        <f>'APPENDIX 19'!C6+'APPENDIX 20'!C6</f>
        <v>0</v>
      </c>
      <c r="D6" s="585">
        <f>'APPENDIX 19'!D6+'APPENDIX 20'!D6</f>
        <v>2548.5791899999999</v>
      </c>
      <c r="E6" s="585">
        <f>'APPENDIX 19'!E6+'APPENDIX 20'!E6</f>
        <v>1191.2191499999999</v>
      </c>
      <c r="F6" s="585">
        <f>'APPENDIX 19'!F6+'APPENDIX 20'!F6</f>
        <v>16572.180369999991</v>
      </c>
      <c r="G6" s="585">
        <f>'APPENDIX 19'!G6+'APPENDIX 20'!G6</f>
        <v>21899.082580000009</v>
      </c>
      <c r="H6" s="585">
        <f>'APPENDIX 19'!H6+'APPENDIX 20'!H6</f>
        <v>1185.08052</v>
      </c>
      <c r="I6" s="585">
        <f>'APPENDIX 19'!I6+'APPENDIX 20'!I6</f>
        <v>0</v>
      </c>
      <c r="J6" s="585">
        <f>'APPENDIX 19'!J6+'APPENDIX 20'!J6</f>
        <v>0</v>
      </c>
      <c r="K6" s="585">
        <f>'APPENDIX 19'!K6+'APPENDIX 20'!K6</f>
        <v>0</v>
      </c>
      <c r="L6" s="585">
        <f>'APPENDIX 19'!L6+'APPENDIX 20'!L6</f>
        <v>13851.27778</v>
      </c>
      <c r="M6" s="585">
        <f>'APPENDIX 19'!M6+'APPENDIX 20'!M6</f>
        <v>12187.902389999999</v>
      </c>
      <c r="N6" s="585">
        <f>'APPENDIX 19'!N6+'APPENDIX 20'!N6</f>
        <v>77971.904449999987</v>
      </c>
      <c r="O6" s="585">
        <f>'APPENDIX 19'!O6+'APPENDIX 20'!O6</f>
        <v>9353036.9307900015</v>
      </c>
      <c r="P6" s="585">
        <f>'APPENDIX 19'!P6+'APPENDIX 20'!P6</f>
        <v>57888.761330000001</v>
      </c>
      <c r="Q6" s="593">
        <f>'APPENDIX 19'!Q6+'APPENDIX 20'!Q6</f>
        <v>9558332.9185500015</v>
      </c>
    </row>
    <row r="7" spans="2:17" ht="15" customHeight="1" x14ac:dyDescent="0.35">
      <c r="B7" s="17" t="str">
        <f>'APPENDIX 20'!B7</f>
        <v xml:space="preserve">AFRICAN MERCHANT ASSURANCE </v>
      </c>
      <c r="C7" s="585">
        <f>'APPENDIX 19'!C7+'APPENDIX 20'!C7</f>
        <v>0</v>
      </c>
      <c r="D7" s="585">
        <f>'APPENDIX 19'!D7+'APPENDIX 20'!D7</f>
        <v>32573.048999999999</v>
      </c>
      <c r="E7" s="585">
        <f>'APPENDIX 19'!E7+'APPENDIX 20'!E7</f>
        <v>741.05899999999997</v>
      </c>
      <c r="F7" s="585">
        <f>'APPENDIX 19'!F7+'APPENDIX 20'!F7</f>
        <v>107076.965</v>
      </c>
      <c r="G7" s="585">
        <f>'APPENDIX 19'!G7+'APPENDIX 20'!G7</f>
        <v>14098.521000000001</v>
      </c>
      <c r="H7" s="585">
        <f>'APPENDIX 19'!H7+'APPENDIX 20'!H7</f>
        <v>4209.2460000000001</v>
      </c>
      <c r="I7" s="585">
        <f>'APPENDIX 19'!I7+'APPENDIX 20'!I7</f>
        <v>398818.43300000002</v>
      </c>
      <c r="J7" s="585">
        <f>'APPENDIX 19'!J7+'APPENDIX 20'!J7</f>
        <v>244715.20800000001</v>
      </c>
      <c r="K7" s="585">
        <f>'APPENDIX 19'!K7+'APPENDIX 20'!K7</f>
        <v>826430.88300000003</v>
      </c>
      <c r="L7" s="585">
        <f>'APPENDIX 19'!L7+'APPENDIX 20'!L7</f>
        <v>10816.245999999999</v>
      </c>
      <c r="M7" s="585">
        <f>'APPENDIX 19'!M7+'APPENDIX 20'!M7</f>
        <v>19097.66</v>
      </c>
      <c r="N7" s="585">
        <f>'APPENDIX 19'!N7+'APPENDIX 20'!N7</f>
        <v>21015.733</v>
      </c>
      <c r="O7" s="585">
        <f>'APPENDIX 19'!O7+'APPENDIX 20'!O7</f>
        <v>3.0000000000000001E-3</v>
      </c>
      <c r="P7" s="585">
        <f>'APPENDIX 19'!P7+'APPENDIX 20'!P7</f>
        <v>43722.673999999999</v>
      </c>
      <c r="Q7" s="593">
        <f>'APPENDIX 19'!Q7+'APPENDIX 20'!Q7</f>
        <v>1723315.68</v>
      </c>
    </row>
    <row r="8" spans="2:17" ht="15" customHeight="1" x14ac:dyDescent="0.35">
      <c r="B8" s="17" t="str">
        <f>'APPENDIX 20'!B8</f>
        <v>AIG INSURANCE COMPANY</v>
      </c>
      <c r="C8" s="585">
        <f>'APPENDIX 19'!C8+'APPENDIX 20'!C8</f>
        <v>0</v>
      </c>
      <c r="D8" s="585">
        <f>'APPENDIX 19'!D8+'APPENDIX 20'!D8</f>
        <v>44164.994650000001</v>
      </c>
      <c r="E8" s="585">
        <f>'APPENDIX 19'!E8+'APPENDIX 20'!E8</f>
        <v>107741.92611</v>
      </c>
      <c r="F8" s="585">
        <f>'APPENDIX 19'!F8+'APPENDIX 20'!F8</f>
        <v>627598.81315999944</v>
      </c>
      <c r="G8" s="585">
        <f>'APPENDIX 19'!G8+'APPENDIX 20'!G8</f>
        <v>767550.01881999988</v>
      </c>
      <c r="H8" s="585">
        <f>'APPENDIX 19'!H8+'APPENDIX 20'!H8</f>
        <v>23112.112249999998</v>
      </c>
      <c r="I8" s="585">
        <f>'APPENDIX 19'!I8+'APPENDIX 20'!I8</f>
        <v>943730.0255499999</v>
      </c>
      <c r="J8" s="585">
        <f>'APPENDIX 19'!J8+'APPENDIX 20'!J8</f>
        <v>140601.44585000229</v>
      </c>
      <c r="K8" s="585">
        <f>'APPENDIX 19'!K8+'APPENDIX 20'!K8</f>
        <v>0</v>
      </c>
      <c r="L8" s="585">
        <f>'APPENDIX 19'!L8+'APPENDIX 20'!L8</f>
        <v>300469.91047000169</v>
      </c>
      <c r="M8" s="585">
        <f>'APPENDIX 19'!M8+'APPENDIX 20'!M8</f>
        <v>116900.65000000001</v>
      </c>
      <c r="N8" s="585">
        <f>'APPENDIX 19'!N8+'APPENDIX 20'!N8</f>
        <v>288899.50699999998</v>
      </c>
      <c r="O8" s="585">
        <f>'APPENDIX 19'!O8+'APPENDIX 20'!O8</f>
        <v>0</v>
      </c>
      <c r="P8" s="585">
        <f>'APPENDIX 19'!P8+'APPENDIX 20'!P8</f>
        <v>0</v>
      </c>
      <c r="Q8" s="593">
        <f>'APPENDIX 19'!Q8+'APPENDIX 20'!Q8</f>
        <v>3360769.4038600037</v>
      </c>
    </row>
    <row r="9" spans="2:17" ht="15" customHeight="1" x14ac:dyDescent="0.35">
      <c r="B9" s="17" t="str">
        <f>'APPENDIX 20'!B9</f>
        <v>APA INSURANCE COMPANY</v>
      </c>
      <c r="C9" s="585">
        <f>'APPENDIX 19'!C9+'APPENDIX 20'!C9</f>
        <v>314285.80200000003</v>
      </c>
      <c r="D9" s="585">
        <f>'APPENDIX 19'!D9+'APPENDIX 20'!D9</f>
        <v>215809.72999999998</v>
      </c>
      <c r="E9" s="585">
        <f>'APPENDIX 19'!E9+'APPENDIX 20'!E9</f>
        <v>129411.852</v>
      </c>
      <c r="F9" s="585">
        <f>'APPENDIX 19'!F9+'APPENDIX 20'!F9</f>
        <v>1952302.12084</v>
      </c>
      <c r="G9" s="585">
        <f>'APPENDIX 19'!G9+'APPENDIX 20'!G9</f>
        <v>287393.53000000003</v>
      </c>
      <c r="H9" s="585">
        <f>'APPENDIX 19'!H9+'APPENDIX 20'!H9</f>
        <v>273945.03200000001</v>
      </c>
      <c r="I9" s="585">
        <f>'APPENDIX 19'!I9+'APPENDIX 20'!I9</f>
        <v>2365866.0070000002</v>
      </c>
      <c r="J9" s="585">
        <f>'APPENDIX 19'!J9+'APPENDIX 20'!J9</f>
        <v>1691642.932</v>
      </c>
      <c r="K9" s="585">
        <f>'APPENDIX 19'!K9+'APPENDIX 20'!K9</f>
        <v>0</v>
      </c>
      <c r="L9" s="585">
        <f>'APPENDIX 19'!L9+'APPENDIX 20'!L9</f>
        <v>666415.5912599999</v>
      </c>
      <c r="M9" s="585">
        <f>'APPENDIX 19'!M9+'APPENDIX 20'!M9</f>
        <v>234754.77</v>
      </c>
      <c r="N9" s="585">
        <f>'APPENDIX 19'!N9+'APPENDIX 20'!N9</f>
        <v>1015880.718</v>
      </c>
      <c r="O9" s="585">
        <f>'APPENDIX 19'!O9+'APPENDIX 20'!O9</f>
        <v>7589077.4079999998</v>
      </c>
      <c r="P9" s="585">
        <f>'APPENDIX 19'!P9+'APPENDIX 20'!P9</f>
        <v>572053.09699999995</v>
      </c>
      <c r="Q9" s="593">
        <f>'APPENDIX 19'!Q9+'APPENDIX 20'!Q9</f>
        <v>17308838.590100002</v>
      </c>
    </row>
    <row r="10" spans="2:17" ht="15" customHeight="1" x14ac:dyDescent="0.35">
      <c r="B10" s="17" t="str">
        <f>'APPENDIX 20'!B10</f>
        <v>BRITAM GENERAL INSURANCE</v>
      </c>
      <c r="C10" s="585">
        <f>'APPENDIX 19'!C10+'APPENDIX 20'!C10</f>
        <v>3688.8153000000002</v>
      </c>
      <c r="D10" s="585">
        <f>'APPENDIX 19'!D10+'APPENDIX 20'!D10</f>
        <v>549674.17372000008</v>
      </c>
      <c r="E10" s="585">
        <f>'APPENDIX 19'!E10+'APPENDIX 20'!E10</f>
        <v>132474.37716999999</v>
      </c>
      <c r="F10" s="585">
        <f>'APPENDIX 19'!F10+'APPENDIX 20'!F10</f>
        <v>1605503.99511</v>
      </c>
      <c r="G10" s="585">
        <f>'APPENDIX 19'!G10+'APPENDIX 20'!G10</f>
        <v>503778.09497999988</v>
      </c>
      <c r="H10" s="585">
        <f>'APPENDIX 19'!H10+'APPENDIX 20'!H10</f>
        <v>612515.87181999872</v>
      </c>
      <c r="I10" s="585">
        <f>'APPENDIX 19'!I10+'APPENDIX 20'!I10</f>
        <v>1354379.6025900031</v>
      </c>
      <c r="J10" s="585">
        <f>'APPENDIX 19'!J10+'APPENDIX 20'!J10</f>
        <v>896054.45418000012</v>
      </c>
      <c r="K10" s="585">
        <f>'APPENDIX 19'!K10+'APPENDIX 20'!K10</f>
        <v>0</v>
      </c>
      <c r="L10" s="585">
        <f>'APPENDIX 19'!L10+'APPENDIX 20'!L10</f>
        <v>715175.50629478844</v>
      </c>
      <c r="M10" s="585">
        <f>'APPENDIX 19'!M10+'APPENDIX 20'!M10</f>
        <v>771104.40934999916</v>
      </c>
      <c r="N10" s="585">
        <f>'APPENDIX 19'!N10+'APPENDIX 20'!N10</f>
        <v>3129222.4845899981</v>
      </c>
      <c r="O10" s="585">
        <f>'APPENDIX 19'!O10+'APPENDIX 20'!O10</f>
        <v>3951070.9789321502</v>
      </c>
      <c r="P10" s="585">
        <f>'APPENDIX 19'!P10+'APPENDIX 20'!P10</f>
        <v>1470091.032711877</v>
      </c>
      <c r="Q10" s="593">
        <f>'APPENDIX 19'!Q10+'APPENDIX 20'!Q10</f>
        <v>15694733.79674881</v>
      </c>
    </row>
    <row r="11" spans="2:17" ht="15" customHeight="1" x14ac:dyDescent="0.35">
      <c r="B11" s="17" t="str">
        <f>'APPENDIX 20'!B11</f>
        <v>CANNON GENERAL INSURANCE (K) LIMITED</v>
      </c>
      <c r="C11" s="585">
        <f>'APPENDIX 19'!C11+'APPENDIX 20'!C11</f>
        <v>0</v>
      </c>
      <c r="D11" s="585">
        <f>'APPENDIX 19'!D11+'APPENDIX 20'!D11</f>
        <v>67690.483000000007</v>
      </c>
      <c r="E11" s="585">
        <f>'APPENDIX 19'!E11+'APPENDIX 20'!E11</f>
        <v>12941.18</v>
      </c>
      <c r="F11" s="585">
        <f>'APPENDIX 19'!F11+'APPENDIX 20'!F11</f>
        <v>190556.86899999998</v>
      </c>
      <c r="G11" s="585">
        <f>'APPENDIX 19'!G11+'APPENDIX 20'!G11</f>
        <v>27433.296000000002</v>
      </c>
      <c r="H11" s="585">
        <f>'APPENDIX 19'!H11+'APPENDIX 20'!H11</f>
        <v>30193.184000000001</v>
      </c>
      <c r="I11" s="585">
        <f>'APPENDIX 19'!I11+'APPENDIX 20'!I11</f>
        <v>861854.50199999998</v>
      </c>
      <c r="J11" s="585">
        <f>'APPENDIX 19'!J11+'APPENDIX 20'!J11</f>
        <v>248165.12100000001</v>
      </c>
      <c r="K11" s="585">
        <f>'APPENDIX 19'!K11+'APPENDIX 20'!K11</f>
        <v>0</v>
      </c>
      <c r="L11" s="585">
        <f>'APPENDIX 19'!L11+'APPENDIX 20'!L11</f>
        <v>20766.422000000002</v>
      </c>
      <c r="M11" s="585">
        <f>'APPENDIX 19'!M11+'APPENDIX 20'!M11</f>
        <v>21938.802000000003</v>
      </c>
      <c r="N11" s="585">
        <f>'APPENDIX 19'!N11+'APPENDIX 20'!N11</f>
        <v>86576.06</v>
      </c>
      <c r="O11" s="585">
        <f>'APPENDIX 19'!O11+'APPENDIX 20'!O11</f>
        <v>0</v>
      </c>
      <c r="P11" s="585">
        <f>'APPENDIX 19'!P11+'APPENDIX 20'!P11</f>
        <v>18293.707999999999</v>
      </c>
      <c r="Q11" s="593">
        <f>'APPENDIX 19'!Q11+'APPENDIX 20'!Q11</f>
        <v>1586409.6270000001</v>
      </c>
    </row>
    <row r="12" spans="2:17" ht="15" customHeight="1" x14ac:dyDescent="0.35">
      <c r="B12" s="17" t="str">
        <f>'APPENDIX 20'!B12</f>
        <v>CIC GENERAL INSURANCE COMPANY</v>
      </c>
      <c r="C12" s="585">
        <f>'APPENDIX 19'!C12+'APPENDIX 20'!C12</f>
        <v>0</v>
      </c>
      <c r="D12" s="585">
        <f>'APPENDIX 19'!D12+'APPENDIX 20'!D12</f>
        <v>206926.96791000001</v>
      </c>
      <c r="E12" s="585">
        <f>'APPENDIX 19'!E12+'APPENDIX 20'!E12</f>
        <v>184801.96045000001</v>
      </c>
      <c r="F12" s="585">
        <f>'APPENDIX 19'!F12+'APPENDIX 20'!F12</f>
        <v>818116.02196000004</v>
      </c>
      <c r="G12" s="585">
        <f>'APPENDIX 19'!G12+'APPENDIX 20'!G12</f>
        <v>115957.71415999999</v>
      </c>
      <c r="H12" s="585">
        <f>'APPENDIX 19'!H12+'APPENDIX 20'!H12</f>
        <v>107795.87377999999</v>
      </c>
      <c r="I12" s="585">
        <f>'APPENDIX 19'!I12+'APPENDIX 20'!I12</f>
        <v>2776407.721152999</v>
      </c>
      <c r="J12" s="585">
        <f>'APPENDIX 19'!J12+'APPENDIX 20'!J12</f>
        <v>2078943.14555</v>
      </c>
      <c r="K12" s="585">
        <f>'APPENDIX 19'!K12+'APPENDIX 20'!K12</f>
        <v>0</v>
      </c>
      <c r="L12" s="585">
        <f>'APPENDIX 19'!L12+'APPENDIX 20'!L12</f>
        <v>238645.80568999989</v>
      </c>
      <c r="M12" s="585">
        <f>'APPENDIX 19'!M12+'APPENDIX 20'!M12</f>
        <v>549467.65474000014</v>
      </c>
      <c r="N12" s="585">
        <f>'APPENDIX 19'!N12+'APPENDIX 20'!N12</f>
        <v>1334956.6134300001</v>
      </c>
      <c r="O12" s="585">
        <f>'APPENDIX 19'!O12+'APPENDIX 20'!O12</f>
        <v>7327295.2035334948</v>
      </c>
      <c r="P12" s="585">
        <f>'APPENDIX 19'!P12+'APPENDIX 20'!P12</f>
        <v>269865.62568</v>
      </c>
      <c r="Q12" s="593">
        <f>'APPENDIX 19'!Q12+'APPENDIX 20'!Q12</f>
        <v>16009180.308036491</v>
      </c>
    </row>
    <row r="13" spans="2:17" ht="15" customHeight="1" x14ac:dyDescent="0.35">
      <c r="B13" s="17" t="str">
        <f>'APPENDIX 20'!B13</f>
        <v>CORPORATE INSURANCE COMPANY</v>
      </c>
      <c r="C13" s="585">
        <f>'APPENDIX 19'!C13+'APPENDIX 20'!C13</f>
        <v>0</v>
      </c>
      <c r="D13" s="585">
        <f>'APPENDIX 19'!D13+'APPENDIX 20'!D13</f>
        <v>21955.337</v>
      </c>
      <c r="E13" s="585">
        <f>'APPENDIX 19'!E13+'APPENDIX 20'!E13</f>
        <v>3989.34</v>
      </c>
      <c r="F13" s="585">
        <f>'APPENDIX 19'!F13+'APPENDIX 20'!F13</f>
        <v>50669.101999999999</v>
      </c>
      <c r="G13" s="585">
        <f>'APPENDIX 19'!G13+'APPENDIX 20'!G13</f>
        <v>5506.34</v>
      </c>
      <c r="H13" s="585">
        <f>'APPENDIX 19'!H13+'APPENDIX 20'!H13</f>
        <v>4456.6400000000003</v>
      </c>
      <c r="I13" s="585">
        <f>'APPENDIX 19'!I13+'APPENDIX 20'!I13</f>
        <v>98259.766999999993</v>
      </c>
      <c r="J13" s="585">
        <f>'APPENDIX 19'!J13+'APPENDIX 20'!J13</f>
        <v>39847.409</v>
      </c>
      <c r="K13" s="585">
        <f>'APPENDIX 19'!K13+'APPENDIX 20'!K13</f>
        <v>0</v>
      </c>
      <c r="L13" s="585">
        <f>'APPENDIX 19'!L13+'APPENDIX 20'!L13</f>
        <v>10350.382</v>
      </c>
      <c r="M13" s="585">
        <f>'APPENDIX 19'!M13+'APPENDIX 20'!M13</f>
        <v>10029.786</v>
      </c>
      <c r="N13" s="585">
        <f>'APPENDIX 19'!N13+'APPENDIX 20'!N13</f>
        <v>22693.866000000002</v>
      </c>
      <c r="O13" s="585">
        <f>'APPENDIX 19'!O13+'APPENDIX 20'!O13</f>
        <v>0</v>
      </c>
      <c r="P13" s="585">
        <f>'APPENDIX 19'!P13+'APPENDIX 20'!P13</f>
        <v>20823.183000000001</v>
      </c>
      <c r="Q13" s="593">
        <f>'APPENDIX 19'!Q13+'APPENDIX 20'!Q13</f>
        <v>288581.152</v>
      </c>
    </row>
    <row r="14" spans="2:17" ht="15" customHeight="1" x14ac:dyDescent="0.35">
      <c r="B14" s="17" t="str">
        <f>'APPENDIX 20'!B14</f>
        <v>DIRECTLINE ASSURANCE COMPANY</v>
      </c>
      <c r="C14" s="585">
        <f>'APPENDIX 19'!C14+'APPENDIX 20'!C14</f>
        <v>0</v>
      </c>
      <c r="D14" s="585">
        <f>'APPENDIX 19'!D14+'APPENDIX 20'!D14</f>
        <v>0</v>
      </c>
      <c r="E14" s="585">
        <f>'APPENDIX 19'!E14+'APPENDIX 20'!E14</f>
        <v>472.27800000000002</v>
      </c>
      <c r="F14" s="585">
        <f>'APPENDIX 19'!F14+'APPENDIX 20'!F14</f>
        <v>9210.6360000000004</v>
      </c>
      <c r="G14" s="585">
        <f>'APPENDIX 19'!G14+'APPENDIX 20'!G14</f>
        <v>5153.9160000000002</v>
      </c>
      <c r="H14" s="585">
        <f>'APPENDIX 19'!H14+'APPENDIX 20'!H14</f>
        <v>797.04100000000005</v>
      </c>
      <c r="I14" s="585">
        <f>'APPENDIX 19'!I14+'APPENDIX 20'!I14</f>
        <v>1061599.4084528841</v>
      </c>
      <c r="J14" s="585">
        <f>'APPENDIX 19'!J14+'APPENDIX 20'!J14</f>
        <v>358054.81129733252</v>
      </c>
      <c r="K14" s="585">
        <f>'APPENDIX 19'!K14+'APPENDIX 20'!K14</f>
        <v>3480174.075049771</v>
      </c>
      <c r="L14" s="585">
        <f>'APPENDIX 19'!L14+'APPENDIX 20'!L14</f>
        <v>7124.6530000000002</v>
      </c>
      <c r="M14" s="585">
        <f>'APPENDIX 19'!M14+'APPENDIX 20'!M14</f>
        <v>6532.6139999999996</v>
      </c>
      <c r="N14" s="585">
        <f>'APPENDIX 19'!N14+'APPENDIX 20'!N14</f>
        <v>14233.721</v>
      </c>
      <c r="O14" s="585">
        <f>'APPENDIX 19'!O14+'APPENDIX 20'!O14</f>
        <v>0</v>
      </c>
      <c r="P14" s="585">
        <f>'APPENDIX 19'!P14+'APPENDIX 20'!P14</f>
        <v>28132.991999999998</v>
      </c>
      <c r="Q14" s="593">
        <f>'APPENDIX 19'!Q14+'APPENDIX 20'!Q14</f>
        <v>4971486.1457999879</v>
      </c>
    </row>
    <row r="15" spans="2:17" ht="15" customHeight="1" x14ac:dyDescent="0.35">
      <c r="B15" s="17" t="str">
        <f>'APPENDIX 20'!B15</f>
        <v xml:space="preserve">FIDELITY SHIELD INSURANCE  </v>
      </c>
      <c r="C15" s="585">
        <f>'APPENDIX 19'!C15+'APPENDIX 20'!C15</f>
        <v>654721.32200000004</v>
      </c>
      <c r="D15" s="585">
        <f>'APPENDIX 19'!D15+'APPENDIX 20'!D15</f>
        <v>159617.69999999998</v>
      </c>
      <c r="E15" s="585">
        <f>'APPENDIX 19'!E15+'APPENDIX 20'!E15</f>
        <v>29544.859</v>
      </c>
      <c r="F15" s="585">
        <f>'APPENDIX 19'!F15+'APPENDIX 20'!F15</f>
        <v>183179.73199999999</v>
      </c>
      <c r="G15" s="585">
        <f>'APPENDIX 19'!G15+'APPENDIX 20'!G15</f>
        <v>60000.03</v>
      </c>
      <c r="H15" s="585">
        <f>'APPENDIX 19'!H15+'APPENDIX 20'!H15</f>
        <v>133480.39600000001</v>
      </c>
      <c r="I15" s="585">
        <f>'APPENDIX 19'!I15+'APPENDIX 20'!I15</f>
        <v>1232833.0819999999</v>
      </c>
      <c r="J15" s="585">
        <f>'APPENDIX 19'!J15+'APPENDIX 20'!J15</f>
        <v>591220.23899999994</v>
      </c>
      <c r="K15" s="585">
        <f>'APPENDIX 19'!K15+'APPENDIX 20'!K15</f>
        <v>24020.597000000002</v>
      </c>
      <c r="L15" s="585">
        <f>'APPENDIX 19'!L15+'APPENDIX 20'!L15</f>
        <v>17813.025000000001</v>
      </c>
      <c r="M15" s="585">
        <f>'APPENDIX 19'!M15+'APPENDIX 20'!M15</f>
        <v>62814.85</v>
      </c>
      <c r="N15" s="585">
        <f>'APPENDIX 19'!N15+'APPENDIX 20'!N15</f>
        <v>264917.01500000001</v>
      </c>
      <c r="O15" s="585">
        <f>'APPENDIX 19'!O15+'APPENDIX 20'!O15</f>
        <v>0</v>
      </c>
      <c r="P15" s="585">
        <f>'APPENDIX 19'!P15+'APPENDIX 20'!P15</f>
        <v>164746.46400000001</v>
      </c>
      <c r="Q15" s="593">
        <f>'APPENDIX 19'!Q15+'APPENDIX 20'!Q15</f>
        <v>3578909.3109999998</v>
      </c>
    </row>
    <row r="16" spans="2:17" ht="15" customHeight="1" x14ac:dyDescent="0.35">
      <c r="B16" s="17" t="str">
        <f>'APPENDIX 20'!B16</f>
        <v>FIRST ASSURANCE COMPANY</v>
      </c>
      <c r="C16" s="585">
        <f>'APPENDIX 19'!C16+'APPENDIX 20'!C16</f>
        <v>0</v>
      </c>
      <c r="D16" s="585">
        <f>'APPENDIX 19'!D16+'APPENDIX 20'!D16</f>
        <v>166214.92600000001</v>
      </c>
      <c r="E16" s="585">
        <f>'APPENDIX 19'!E16+'APPENDIX 20'!E16</f>
        <v>64948.904000000002</v>
      </c>
      <c r="F16" s="585">
        <f>'APPENDIX 19'!F16+'APPENDIX 20'!F16</f>
        <v>544976.20200000005</v>
      </c>
      <c r="G16" s="585">
        <f>'APPENDIX 19'!G16+'APPENDIX 20'!G16</f>
        <v>76240.017000000007</v>
      </c>
      <c r="H16" s="585">
        <f>'APPENDIX 19'!H16+'APPENDIX 20'!H16</f>
        <v>141100.11000000002</v>
      </c>
      <c r="I16" s="585">
        <f>'APPENDIX 19'!I16+'APPENDIX 20'!I16</f>
        <v>843944.35199999996</v>
      </c>
      <c r="J16" s="585">
        <f>'APPENDIX 19'!J16+'APPENDIX 20'!J16</f>
        <v>839298</v>
      </c>
      <c r="K16" s="585">
        <f>'APPENDIX 19'!K16+'APPENDIX 20'!K16</f>
        <v>0</v>
      </c>
      <c r="L16" s="585">
        <f>'APPENDIX 19'!L16+'APPENDIX 20'!L16</f>
        <v>228337.52499999999</v>
      </c>
      <c r="M16" s="585">
        <f>'APPENDIX 19'!M16+'APPENDIX 20'!M16</f>
        <v>178740.114</v>
      </c>
      <c r="N16" s="585">
        <f>'APPENDIX 19'!N16+'APPENDIX 20'!N16</f>
        <v>129807.512</v>
      </c>
      <c r="O16" s="585">
        <f>'APPENDIX 19'!O16+'APPENDIX 20'!O16</f>
        <v>2333722.142599999</v>
      </c>
      <c r="P16" s="585">
        <f>'APPENDIX 19'!P16+'APPENDIX 20'!P16</f>
        <v>125203.34699999999</v>
      </c>
      <c r="Q16" s="593">
        <f>'APPENDIX 19'!Q16+'APPENDIX 20'!Q16</f>
        <v>5672533.1515999977</v>
      </c>
    </row>
    <row r="17" spans="2:17" ht="15" customHeight="1" x14ac:dyDescent="0.35">
      <c r="B17" s="17" t="str">
        <f>'APPENDIX 20'!B17</f>
        <v>GA INSURANCE COMPANY</v>
      </c>
      <c r="C17" s="585">
        <f>'APPENDIX 19'!C17+'APPENDIX 20'!C17</f>
        <v>1194946.939</v>
      </c>
      <c r="D17" s="585">
        <f>'APPENDIX 19'!D17+'APPENDIX 20'!D17</f>
        <v>623588.76899999997</v>
      </c>
      <c r="E17" s="585">
        <f>'APPENDIX 19'!E17+'APPENDIX 20'!E17</f>
        <v>173914.37700000001</v>
      </c>
      <c r="F17" s="585">
        <f>'APPENDIX 19'!F17+'APPENDIX 20'!F17</f>
        <v>2830320.3139999998</v>
      </c>
      <c r="G17" s="585">
        <f>'APPENDIX 19'!G17+'APPENDIX 20'!G17</f>
        <v>218631.508</v>
      </c>
      <c r="H17" s="585">
        <f>'APPENDIX 19'!H17+'APPENDIX 20'!H17</f>
        <v>639092.66099999996</v>
      </c>
      <c r="I17" s="585">
        <f>'APPENDIX 19'!I17+'APPENDIX 20'!I17</f>
        <v>1848877.2379999999</v>
      </c>
      <c r="J17" s="585">
        <f>'APPENDIX 19'!J17+'APPENDIX 20'!J17</f>
        <v>1346587.87</v>
      </c>
      <c r="K17" s="585">
        <f>'APPENDIX 19'!K17+'APPENDIX 20'!K17</f>
        <v>332005.326</v>
      </c>
      <c r="L17" s="585">
        <f>'APPENDIX 19'!L17+'APPENDIX 20'!L17</f>
        <v>122893.829</v>
      </c>
      <c r="M17" s="585">
        <f>'APPENDIX 19'!M17+'APPENDIX 20'!M17</f>
        <v>499152.02899999998</v>
      </c>
      <c r="N17" s="585">
        <f>'APPENDIX 19'!N17+'APPENDIX 20'!N17</f>
        <v>871878.64399999997</v>
      </c>
      <c r="O17" s="585">
        <f>'APPENDIX 19'!O17+'APPENDIX 20'!O17</f>
        <v>4333193.6610000003</v>
      </c>
      <c r="P17" s="585">
        <f>'APPENDIX 19'!P17+'APPENDIX 20'!P17</f>
        <v>522512.73300000001</v>
      </c>
      <c r="Q17" s="593">
        <f>'APPENDIX 19'!Q17+'APPENDIX 20'!Q17</f>
        <v>15557595.898</v>
      </c>
    </row>
    <row r="18" spans="2:17" ht="15" customHeight="1" x14ac:dyDescent="0.35">
      <c r="B18" s="17" t="str">
        <f>'APPENDIX 20'!B18</f>
        <v xml:space="preserve">GEMINIA INSURANCE COMPANY </v>
      </c>
      <c r="C18" s="585">
        <f>'APPENDIX 19'!C18+'APPENDIX 20'!C18</f>
        <v>91109.014999999999</v>
      </c>
      <c r="D18" s="585">
        <f>'APPENDIX 19'!D18+'APPENDIX 20'!D18</f>
        <v>215890.492</v>
      </c>
      <c r="E18" s="585">
        <f>'APPENDIX 19'!E18+'APPENDIX 20'!E18</f>
        <v>78991.838000000003</v>
      </c>
      <c r="F18" s="585">
        <f>'APPENDIX 19'!F18+'APPENDIX 20'!F18</f>
        <v>881495.79800000007</v>
      </c>
      <c r="G18" s="585">
        <f>'APPENDIX 19'!G18+'APPENDIX 20'!G18</f>
        <v>265138.95199999999</v>
      </c>
      <c r="H18" s="585">
        <f>'APPENDIX 19'!H18+'APPENDIX 20'!H18</f>
        <v>505808.22099999996</v>
      </c>
      <c r="I18" s="585">
        <f>'APPENDIX 19'!I18+'APPENDIX 20'!I18</f>
        <v>1608895.9850000001</v>
      </c>
      <c r="J18" s="585">
        <f>'APPENDIX 19'!J18+'APPENDIX 20'!J18</f>
        <v>1465207.236</v>
      </c>
      <c r="K18" s="585">
        <f>'APPENDIX 19'!K18+'APPENDIX 20'!K18</f>
        <v>0</v>
      </c>
      <c r="L18" s="585">
        <f>'APPENDIX 19'!L18+'APPENDIX 20'!L18</f>
        <v>95909.072000000015</v>
      </c>
      <c r="M18" s="585">
        <f>'APPENDIX 19'!M18+'APPENDIX 20'!M18</f>
        <v>218041.93700000001</v>
      </c>
      <c r="N18" s="585">
        <f>'APPENDIX 19'!N18+'APPENDIX 20'!N18</f>
        <v>638392.67099999997</v>
      </c>
      <c r="O18" s="585">
        <f>'APPENDIX 19'!O18+'APPENDIX 20'!O18</f>
        <v>0</v>
      </c>
      <c r="P18" s="585">
        <f>'APPENDIX 19'!P18+'APPENDIX 20'!P18</f>
        <v>173703.698</v>
      </c>
      <c r="Q18" s="593">
        <f>'APPENDIX 19'!Q18+'APPENDIX 20'!Q18</f>
        <v>6238584.915</v>
      </c>
    </row>
    <row r="19" spans="2:17" ht="15" customHeight="1" x14ac:dyDescent="0.35">
      <c r="B19" s="17" t="str">
        <f>'APPENDIX 20'!B19</f>
        <v>ICEA LION GENERAL INSURANCE</v>
      </c>
      <c r="C19" s="585">
        <f>'APPENDIX 19'!C19+'APPENDIX 20'!C19</f>
        <v>1314169.0319999999</v>
      </c>
      <c r="D19" s="585">
        <f>'APPENDIX 19'!D19+'APPENDIX 20'!D19</f>
        <v>245394.55500000002</v>
      </c>
      <c r="E19" s="585">
        <f>'APPENDIX 19'!E19+'APPENDIX 20'!E19</f>
        <v>160264.228</v>
      </c>
      <c r="F19" s="585">
        <f>'APPENDIX 19'!F19+'APPENDIX 20'!F19</f>
        <v>1597350.3219999999</v>
      </c>
      <c r="G19" s="585">
        <f>'APPENDIX 19'!G19+'APPENDIX 20'!G19</f>
        <v>230895.62</v>
      </c>
      <c r="H19" s="585">
        <f>'APPENDIX 19'!H19+'APPENDIX 20'!H19</f>
        <v>292504.30299999996</v>
      </c>
      <c r="I19" s="585">
        <f>'APPENDIX 19'!I19+'APPENDIX 20'!I19</f>
        <v>2129727.7080000001</v>
      </c>
      <c r="J19" s="585">
        <f>'APPENDIX 19'!J19+'APPENDIX 20'!J19</f>
        <v>629268.38300000003</v>
      </c>
      <c r="K19" s="585">
        <f>'APPENDIX 19'!K19+'APPENDIX 20'!K19</f>
        <v>0</v>
      </c>
      <c r="L19" s="585">
        <f>'APPENDIX 19'!L19+'APPENDIX 20'!L19</f>
        <v>308971.696</v>
      </c>
      <c r="M19" s="585">
        <f>'APPENDIX 19'!M19+'APPENDIX 20'!M19</f>
        <v>215422.85200000001</v>
      </c>
      <c r="N19" s="585">
        <f>'APPENDIX 19'!N19+'APPENDIX 20'!N19</f>
        <v>896156.69100000011</v>
      </c>
      <c r="O19" s="585">
        <f>'APPENDIX 19'!O19+'APPENDIX 20'!O19</f>
        <v>428715.33100000001</v>
      </c>
      <c r="P19" s="585">
        <f>'APPENDIX 19'!P19+'APPENDIX 20'!P19</f>
        <v>272548.886</v>
      </c>
      <c r="Q19" s="593">
        <f>'APPENDIX 19'!Q19+'APPENDIX 20'!Q19</f>
        <v>8721389.6070000008</v>
      </c>
    </row>
    <row r="20" spans="2:17" ht="15" customHeight="1" x14ac:dyDescent="0.35">
      <c r="B20" s="17" t="str">
        <f>'APPENDIX 20'!B20</f>
        <v xml:space="preserve">INTRA-AFRICA ASSURANCE </v>
      </c>
      <c r="C20" s="585">
        <f>'APPENDIX 19'!C20+'APPENDIX 20'!C20</f>
        <v>0</v>
      </c>
      <c r="D20" s="585">
        <f>'APPENDIX 19'!D20+'APPENDIX 20'!D20</f>
        <v>172105.141</v>
      </c>
      <c r="E20" s="585">
        <f>'APPENDIX 19'!E20+'APPENDIX 20'!E20</f>
        <v>63049.080999999998</v>
      </c>
      <c r="F20" s="585">
        <f>'APPENDIX 19'!F20+'APPENDIX 20'!F20</f>
        <v>343902.49599999998</v>
      </c>
      <c r="G20" s="585">
        <f>'APPENDIX 19'!G20+'APPENDIX 20'!G20</f>
        <v>28368.735000000001</v>
      </c>
      <c r="H20" s="585">
        <f>'APPENDIX 19'!H20+'APPENDIX 20'!H20</f>
        <v>165330.231</v>
      </c>
      <c r="I20" s="585">
        <f>'APPENDIX 19'!I20+'APPENDIX 20'!I20</f>
        <v>802144.91500000004</v>
      </c>
      <c r="J20" s="585">
        <f>'APPENDIX 19'!J20+'APPENDIX 20'!J20</f>
        <v>307094.12099999998</v>
      </c>
      <c r="K20" s="585">
        <f>'APPENDIX 19'!K20+'APPENDIX 20'!K20</f>
        <v>27246.862000000001</v>
      </c>
      <c r="L20" s="585">
        <f>'APPENDIX 19'!L20+'APPENDIX 20'!L20</f>
        <v>17942.225999999999</v>
      </c>
      <c r="M20" s="585">
        <f>'APPENDIX 19'!M20+'APPENDIX 20'!M20</f>
        <v>86044.012999999992</v>
      </c>
      <c r="N20" s="585">
        <f>'APPENDIX 19'!N20+'APPENDIX 20'!N20</f>
        <v>262157.212</v>
      </c>
      <c r="O20" s="585">
        <f>'APPENDIX 19'!O20+'APPENDIX 20'!O20</f>
        <v>0</v>
      </c>
      <c r="P20" s="585">
        <f>'APPENDIX 19'!P20+'APPENDIX 20'!P20</f>
        <v>138514.35699999999</v>
      </c>
      <c r="Q20" s="593">
        <f>'APPENDIX 19'!Q20+'APPENDIX 20'!Q20</f>
        <v>2413899.3899999997</v>
      </c>
    </row>
    <row r="21" spans="2:17" ht="15" customHeight="1" x14ac:dyDescent="0.35">
      <c r="B21" s="17" t="str">
        <f>'APPENDIX 20'!B21</f>
        <v xml:space="preserve">INVESCO ASSURANCE COMPANY </v>
      </c>
      <c r="C21" s="585">
        <f>'APPENDIX 19'!C21+'APPENDIX 20'!C21</f>
        <v>0</v>
      </c>
      <c r="D21" s="585">
        <f>'APPENDIX 19'!D21+'APPENDIX 20'!D21</f>
        <v>0</v>
      </c>
      <c r="E21" s="585">
        <f>'APPENDIX 19'!E21+'APPENDIX 20'!E21</f>
        <v>186</v>
      </c>
      <c r="F21" s="585">
        <f>'APPENDIX 19'!F21+'APPENDIX 20'!F21</f>
        <v>60</v>
      </c>
      <c r="G21" s="585">
        <f>'APPENDIX 19'!G21+'APPENDIX 20'!G21</f>
        <v>25</v>
      </c>
      <c r="H21" s="585">
        <f>'APPENDIX 19'!H21+'APPENDIX 20'!H21</f>
        <v>291</v>
      </c>
      <c r="I21" s="585">
        <f>'APPENDIX 19'!I21+'APPENDIX 20'!I21</f>
        <v>207350</v>
      </c>
      <c r="J21" s="585">
        <f>'APPENDIX 19'!J21+'APPENDIX 20'!J21</f>
        <v>76196</v>
      </c>
      <c r="K21" s="585">
        <f>'APPENDIX 19'!K21+'APPENDIX 20'!K21</f>
        <v>450482</v>
      </c>
      <c r="L21" s="585">
        <f>'APPENDIX 19'!L21+'APPENDIX 20'!L21</f>
        <v>825</v>
      </c>
      <c r="M21" s="585">
        <f>'APPENDIX 19'!M21+'APPENDIX 20'!M21</f>
        <v>27</v>
      </c>
      <c r="N21" s="585">
        <f>'APPENDIX 19'!N21+'APPENDIX 20'!N21</f>
        <v>443</v>
      </c>
      <c r="O21" s="585">
        <f>'APPENDIX 19'!O21+'APPENDIX 20'!O21</f>
        <v>0</v>
      </c>
      <c r="P21" s="585">
        <f>'APPENDIX 19'!P21+'APPENDIX 20'!P21</f>
        <v>8</v>
      </c>
      <c r="Q21" s="593">
        <f>'APPENDIX 19'!Q21+'APPENDIX 20'!Q21</f>
        <v>735892</v>
      </c>
    </row>
    <row r="22" spans="2:17" ht="15" customHeight="1" x14ac:dyDescent="0.35">
      <c r="B22" s="17" t="str">
        <f>'APPENDIX 20'!B22</f>
        <v>JUBILEE ALLIANZ GENERAL INSURANCE</v>
      </c>
      <c r="C22" s="585">
        <f>'APPENDIX 19'!C22+'APPENDIX 20'!C22</f>
        <v>8031</v>
      </c>
      <c r="D22" s="585">
        <f>'APPENDIX 19'!D22+'APPENDIX 20'!D22</f>
        <v>64812</v>
      </c>
      <c r="E22" s="585">
        <f>'APPENDIX 19'!E22+'APPENDIX 20'!E22</f>
        <v>54396</v>
      </c>
      <c r="F22" s="585">
        <f>'APPENDIX 19'!F22+'APPENDIX 20'!F22</f>
        <v>990036</v>
      </c>
      <c r="G22" s="585">
        <f>'APPENDIX 19'!G22+'APPENDIX 20'!G22</f>
        <v>446456</v>
      </c>
      <c r="H22" s="585">
        <f>'APPENDIX 19'!H22+'APPENDIX 20'!H22</f>
        <v>140277</v>
      </c>
      <c r="I22" s="585">
        <f>'APPENDIX 19'!I22+'APPENDIX 20'!I22</f>
        <v>982800</v>
      </c>
      <c r="J22" s="585">
        <f>'APPENDIX 19'!J22+'APPENDIX 20'!J22</f>
        <v>533098</v>
      </c>
      <c r="K22" s="585">
        <f>'APPENDIX 19'!K22+'APPENDIX 20'!K22</f>
        <v>0</v>
      </c>
      <c r="L22" s="585">
        <f>'APPENDIX 19'!L22+'APPENDIX 20'!L22</f>
        <v>36649</v>
      </c>
      <c r="M22" s="585">
        <f>'APPENDIX 19'!M22+'APPENDIX 20'!M22</f>
        <v>31496</v>
      </c>
      <c r="N22" s="585">
        <f>'APPENDIX 19'!N22+'APPENDIX 20'!N22</f>
        <v>1289884</v>
      </c>
      <c r="O22" s="585">
        <f>'APPENDIX 19'!O22+'APPENDIX 20'!O22</f>
        <v>0</v>
      </c>
      <c r="P22" s="585">
        <f>'APPENDIX 19'!P22+'APPENDIX 20'!P22</f>
        <v>133411</v>
      </c>
      <c r="Q22" s="593">
        <f>'APPENDIX 19'!Q22+'APPENDIX 20'!Q22</f>
        <v>4711346</v>
      </c>
    </row>
    <row r="23" spans="2:17" ht="15" customHeight="1" x14ac:dyDescent="0.35">
      <c r="B23" s="17" t="str">
        <f>'APPENDIX 20'!B23</f>
        <v>JUBILEE HEALTH INSURANCE</v>
      </c>
      <c r="C23" s="585">
        <f>'APPENDIX 19'!C23+'APPENDIX 20'!C23</f>
        <v>0</v>
      </c>
      <c r="D23" s="585">
        <f>'APPENDIX 19'!D23+'APPENDIX 20'!D23</f>
        <v>0</v>
      </c>
      <c r="E23" s="585">
        <f>'APPENDIX 19'!E23+'APPENDIX 20'!E23</f>
        <v>0</v>
      </c>
      <c r="F23" s="585">
        <f>'APPENDIX 19'!F23+'APPENDIX 20'!F23</f>
        <v>0</v>
      </c>
      <c r="G23" s="585">
        <f>'APPENDIX 19'!G23+'APPENDIX 20'!G23</f>
        <v>0</v>
      </c>
      <c r="H23" s="585">
        <f>'APPENDIX 19'!H23+'APPENDIX 20'!H23</f>
        <v>0</v>
      </c>
      <c r="I23" s="585">
        <f>'APPENDIX 19'!I23+'APPENDIX 20'!I23</f>
        <v>0</v>
      </c>
      <c r="J23" s="585">
        <f>'APPENDIX 19'!J23+'APPENDIX 20'!J23</f>
        <v>0</v>
      </c>
      <c r="K23" s="585">
        <f>'APPENDIX 19'!K23+'APPENDIX 20'!K23</f>
        <v>0</v>
      </c>
      <c r="L23" s="585">
        <f>'APPENDIX 19'!L23+'APPENDIX 20'!L23</f>
        <v>0</v>
      </c>
      <c r="M23" s="585">
        <f>'APPENDIX 19'!M23+'APPENDIX 20'!M23</f>
        <v>0</v>
      </c>
      <c r="N23" s="585">
        <f>'APPENDIX 19'!N23+'APPENDIX 20'!N23</f>
        <v>0</v>
      </c>
      <c r="O23" s="585">
        <f>'APPENDIX 19'!O23+'APPENDIX 20'!O23</f>
        <v>11811949.65491794</v>
      </c>
      <c r="P23" s="585">
        <f>'APPENDIX 19'!P23+'APPENDIX 20'!P23</f>
        <v>0</v>
      </c>
      <c r="Q23" s="593">
        <f>'APPENDIX 19'!Q23+'APPENDIX 20'!Q23</f>
        <v>11811949.65491794</v>
      </c>
    </row>
    <row r="24" spans="2:17" ht="15" customHeight="1" x14ac:dyDescent="0.35">
      <c r="B24" s="17" t="str">
        <f>'APPENDIX 20'!B24</f>
        <v xml:space="preserve">KENINDIA ASSURANCE COMPANY </v>
      </c>
      <c r="C24" s="585">
        <f>'APPENDIX 19'!C24+'APPENDIX 20'!C24</f>
        <v>0</v>
      </c>
      <c r="D24" s="585">
        <f>'APPENDIX 19'!D24+'APPENDIX 20'!D24</f>
        <v>96327.151000000013</v>
      </c>
      <c r="E24" s="585">
        <f>'APPENDIX 19'!E24+'APPENDIX 20'!E24</f>
        <v>26000.396000000001</v>
      </c>
      <c r="F24" s="585">
        <f>'APPENDIX 19'!F24+'APPENDIX 20'!F24</f>
        <v>388886.62600000005</v>
      </c>
      <c r="G24" s="585">
        <f>'APPENDIX 19'!G24+'APPENDIX 20'!G24</f>
        <v>47015.723000000005</v>
      </c>
      <c r="H24" s="585">
        <f>'APPENDIX 19'!H24+'APPENDIX 20'!H24</f>
        <v>107389.76000000001</v>
      </c>
      <c r="I24" s="585">
        <f>'APPENDIX 19'!I24+'APPENDIX 20'!I24</f>
        <v>320850.13799999998</v>
      </c>
      <c r="J24" s="585">
        <f>'APPENDIX 19'!J24+'APPENDIX 20'!J24</f>
        <v>361446.81699999998</v>
      </c>
      <c r="K24" s="585">
        <f>'APPENDIX 19'!K24+'APPENDIX 20'!K24</f>
        <v>0</v>
      </c>
      <c r="L24" s="585">
        <f>'APPENDIX 19'!L24+'APPENDIX 20'!L24</f>
        <v>10062.618</v>
      </c>
      <c r="M24" s="585">
        <f>'APPENDIX 19'!M24+'APPENDIX 20'!M24</f>
        <v>106842.99400000001</v>
      </c>
      <c r="N24" s="585">
        <f>'APPENDIX 19'!N24+'APPENDIX 20'!N24</f>
        <v>210072.87700000001</v>
      </c>
      <c r="O24" s="585">
        <f>'APPENDIX 19'!O24+'APPENDIX 20'!O24</f>
        <v>128963.632</v>
      </c>
      <c r="P24" s="585">
        <f>'APPENDIX 19'!P24+'APPENDIX 20'!P24</f>
        <v>18014.901000000002</v>
      </c>
      <c r="Q24" s="593">
        <f>'APPENDIX 19'!Q24+'APPENDIX 20'!Q24</f>
        <v>1821873.6329999999</v>
      </c>
    </row>
    <row r="25" spans="2:17" ht="15" customHeight="1" x14ac:dyDescent="0.35">
      <c r="B25" s="17" t="str">
        <f>'APPENDIX 20'!B25</f>
        <v>KENYA ORIENT INSURANCE</v>
      </c>
      <c r="C25" s="585">
        <f>'APPENDIX 19'!C25+'APPENDIX 20'!C25</f>
        <v>0</v>
      </c>
      <c r="D25" s="585">
        <f>'APPENDIX 19'!D25+'APPENDIX 20'!D25</f>
        <v>42353.047749999998</v>
      </c>
      <c r="E25" s="585">
        <f>'APPENDIX 19'!E25+'APPENDIX 20'!E25</f>
        <v>22919.406999999999</v>
      </c>
      <c r="F25" s="585">
        <f>'APPENDIX 19'!F25+'APPENDIX 20'!F25</f>
        <v>91869.150249999992</v>
      </c>
      <c r="G25" s="585">
        <f>'APPENDIX 19'!G25+'APPENDIX 20'!G25</f>
        <v>22498.896000000001</v>
      </c>
      <c r="H25" s="585">
        <f>'APPENDIX 19'!H25+'APPENDIX 20'!H25</f>
        <v>8602.4380000000001</v>
      </c>
      <c r="I25" s="585">
        <f>'APPENDIX 19'!I25+'APPENDIX 20'!I25</f>
        <v>700244.22771000001</v>
      </c>
      <c r="J25" s="585">
        <f>'APPENDIX 19'!J25+'APPENDIX 20'!J25</f>
        <v>365194.14662999997</v>
      </c>
      <c r="K25" s="585">
        <f>'APPENDIX 19'!K25+'APPENDIX 20'!K25</f>
        <v>38636.786999999997</v>
      </c>
      <c r="L25" s="585">
        <f>'APPENDIX 19'!L25+'APPENDIX 20'!L25</f>
        <v>12975.954</v>
      </c>
      <c r="M25" s="585">
        <f>'APPENDIX 19'!M25+'APPENDIX 20'!M25</f>
        <v>51102.304750000003</v>
      </c>
      <c r="N25" s="585">
        <f>'APPENDIX 19'!N25+'APPENDIX 20'!N25</f>
        <v>75541.861250000002</v>
      </c>
      <c r="O25" s="585">
        <f>'APPENDIX 19'!O25+'APPENDIX 20'!O25</f>
        <v>0</v>
      </c>
      <c r="P25" s="585">
        <f>'APPENDIX 19'!P25+'APPENDIX 20'!P25</f>
        <v>205642.20300000001</v>
      </c>
      <c r="Q25" s="593">
        <f>'APPENDIX 19'!Q25+'APPENDIX 20'!Q25</f>
        <v>1637580.42334</v>
      </c>
    </row>
    <row r="26" spans="2:17" ht="15" customHeight="1" x14ac:dyDescent="0.35">
      <c r="B26" s="17" t="str">
        <f>'APPENDIX 20'!B26</f>
        <v>MADISON INSURANCE COMPANY</v>
      </c>
      <c r="C26" s="585">
        <f>'APPENDIX 19'!C26+'APPENDIX 20'!C26</f>
        <v>0</v>
      </c>
      <c r="D26" s="585">
        <f>'APPENDIX 19'!D26+'APPENDIX 20'!D26</f>
        <v>143426.43</v>
      </c>
      <c r="E26" s="585">
        <f>'APPENDIX 19'!E26+'APPENDIX 20'!E26</f>
        <v>28405.276999999998</v>
      </c>
      <c r="F26" s="585">
        <f>'APPENDIX 19'!F26+'APPENDIX 20'!F26</f>
        <v>504496.685</v>
      </c>
      <c r="G26" s="585">
        <f>'APPENDIX 19'!G26+'APPENDIX 20'!G26</f>
        <v>247739.28100000002</v>
      </c>
      <c r="H26" s="585">
        <f>'APPENDIX 19'!H26+'APPENDIX 20'!H26</f>
        <v>45853.976000000002</v>
      </c>
      <c r="I26" s="585">
        <f>'APPENDIX 19'!I26+'APPENDIX 20'!I26</f>
        <v>613652.424</v>
      </c>
      <c r="J26" s="585">
        <f>'APPENDIX 19'!J26+'APPENDIX 20'!J26</f>
        <v>3130444.1</v>
      </c>
      <c r="K26" s="585">
        <f>'APPENDIX 19'!K26+'APPENDIX 20'!K26</f>
        <v>0</v>
      </c>
      <c r="L26" s="585">
        <f>'APPENDIX 19'!L26+'APPENDIX 20'!L26</f>
        <v>51598.663</v>
      </c>
      <c r="M26" s="585">
        <f>'APPENDIX 19'!M26+'APPENDIX 20'!M26</f>
        <v>139151.99</v>
      </c>
      <c r="N26" s="585">
        <f>'APPENDIX 19'!N26+'APPENDIX 20'!N26</f>
        <v>368518.99800000002</v>
      </c>
      <c r="O26" s="585">
        <f>'APPENDIX 19'!O26+'APPENDIX 20'!O26</f>
        <v>2794768.550580001</v>
      </c>
      <c r="P26" s="585">
        <f>'APPENDIX 19'!P26+'APPENDIX 20'!P26</f>
        <v>224431.61900000001</v>
      </c>
      <c r="Q26" s="593">
        <f>'APPENDIX 19'!Q26+'APPENDIX 20'!Q26</f>
        <v>8292487.9935800005</v>
      </c>
    </row>
    <row r="27" spans="2:17" ht="15" customHeight="1" x14ac:dyDescent="0.35">
      <c r="B27" s="17" t="str">
        <f>'APPENDIX 20'!B27</f>
        <v>MAYFAIR INSURANCE COMPANY</v>
      </c>
      <c r="C27" s="585">
        <f>'APPENDIX 19'!C27+'APPENDIX 20'!C27</f>
        <v>556526.12399999995</v>
      </c>
      <c r="D27" s="585">
        <f>'APPENDIX 19'!D27+'APPENDIX 20'!D27</f>
        <v>579292.65189999994</v>
      </c>
      <c r="E27" s="585">
        <f>'APPENDIX 19'!E27+'APPENDIX 20'!E27</f>
        <v>132843.39600000001</v>
      </c>
      <c r="F27" s="585">
        <f>'APPENDIX 19'!F27+'APPENDIX 20'!F27</f>
        <v>2459743.9747500001</v>
      </c>
      <c r="G27" s="585">
        <f>'APPENDIX 19'!G27+'APPENDIX 20'!G27</f>
        <v>222784.79727000001</v>
      </c>
      <c r="H27" s="585">
        <f>'APPENDIX 19'!H27+'APPENDIX 20'!H27</f>
        <v>391810.39436999999</v>
      </c>
      <c r="I27" s="585">
        <f>'APPENDIX 19'!I27+'APPENDIX 20'!I27</f>
        <v>735532.23800000001</v>
      </c>
      <c r="J27" s="585">
        <f>'APPENDIX 19'!J27+'APPENDIX 20'!J27</f>
        <v>625080.38899999997</v>
      </c>
      <c r="K27" s="585">
        <f>'APPENDIX 19'!K27+'APPENDIX 20'!K27</f>
        <v>0</v>
      </c>
      <c r="L27" s="585">
        <f>'APPENDIX 19'!L27+'APPENDIX 20'!L27</f>
        <v>52570.313289999998</v>
      </c>
      <c r="M27" s="585">
        <f>'APPENDIX 19'!M27+'APPENDIX 20'!M27</f>
        <v>308570.87000000005</v>
      </c>
      <c r="N27" s="585">
        <f>'APPENDIX 19'!N27+'APPENDIX 20'!N27</f>
        <v>633245.79300000006</v>
      </c>
      <c r="O27" s="585">
        <f>'APPENDIX 19'!O27+'APPENDIX 20'!O27</f>
        <v>0</v>
      </c>
      <c r="P27" s="585">
        <f>'APPENDIX 19'!P27+'APPENDIX 20'!P27</f>
        <v>502723.76699999999</v>
      </c>
      <c r="Q27" s="593">
        <f>'APPENDIX 19'!Q27+'APPENDIX 20'!Q27</f>
        <v>7200724.7085800003</v>
      </c>
    </row>
    <row r="28" spans="2:17" ht="15" customHeight="1" x14ac:dyDescent="0.35">
      <c r="B28" s="17" t="str">
        <f>'APPENDIX 20'!B28</f>
        <v>MUA INSURANCE COMPANY</v>
      </c>
      <c r="C28" s="585">
        <f>'APPENDIX 19'!C28+'APPENDIX 20'!C28</f>
        <v>166043</v>
      </c>
      <c r="D28" s="585">
        <f>'APPENDIX 19'!D28+'APPENDIX 20'!D28</f>
        <v>157387</v>
      </c>
      <c r="E28" s="585">
        <f>'APPENDIX 19'!E28+'APPENDIX 20'!E28</f>
        <v>12316</v>
      </c>
      <c r="F28" s="585">
        <f>'APPENDIX 19'!F28+'APPENDIX 20'!F28</f>
        <v>326413</v>
      </c>
      <c r="G28" s="585">
        <f>'APPENDIX 19'!G28+'APPENDIX 20'!G28</f>
        <v>107788</v>
      </c>
      <c r="H28" s="585">
        <f>'APPENDIX 19'!H28+'APPENDIX 20'!H28</f>
        <v>91118</v>
      </c>
      <c r="I28" s="585">
        <f>'APPENDIX 19'!I28+'APPENDIX 20'!I28</f>
        <v>377305</v>
      </c>
      <c r="J28" s="585">
        <f>'APPENDIX 19'!J28+'APPENDIX 20'!J28</f>
        <v>183607</v>
      </c>
      <c r="K28" s="585">
        <f>'APPENDIX 19'!K28+'APPENDIX 20'!K28</f>
        <v>0</v>
      </c>
      <c r="L28" s="585">
        <f>'APPENDIX 19'!L28+'APPENDIX 20'!L28</f>
        <v>24749</v>
      </c>
      <c r="M28" s="585">
        <f>'APPENDIX 19'!M28+'APPENDIX 20'!M28</f>
        <v>90849</v>
      </c>
      <c r="N28" s="585">
        <f>'APPENDIX 19'!N28+'APPENDIX 20'!N28</f>
        <v>197316</v>
      </c>
      <c r="O28" s="585">
        <f>'APPENDIX 19'!O28+'APPENDIX 20'!O28</f>
        <v>911539</v>
      </c>
      <c r="P28" s="585">
        <f>'APPENDIX 19'!P28+'APPENDIX 20'!P28</f>
        <v>138287</v>
      </c>
      <c r="Q28" s="593">
        <f>'APPENDIX 19'!Q28+'APPENDIX 20'!Q28</f>
        <v>2784719</v>
      </c>
    </row>
    <row r="29" spans="2:17" ht="15" customHeight="1" x14ac:dyDescent="0.35">
      <c r="B29" s="17" t="str">
        <f>'APPENDIX 20'!B29</f>
        <v xml:space="preserve">OCCIDENTAL INSURANCE COMPANY </v>
      </c>
      <c r="C29" s="585">
        <f>'APPENDIX 19'!C29+'APPENDIX 20'!C29</f>
        <v>30044.098000000002</v>
      </c>
      <c r="D29" s="585">
        <f>'APPENDIX 19'!D29+'APPENDIX 20'!D29</f>
        <v>143161.47</v>
      </c>
      <c r="E29" s="585">
        <f>'APPENDIX 19'!E29+'APPENDIX 20'!E29</f>
        <v>53913.976000000002</v>
      </c>
      <c r="F29" s="585">
        <f>'APPENDIX 19'!F29+'APPENDIX 20'!F29</f>
        <v>365471.73299999995</v>
      </c>
      <c r="G29" s="585">
        <f>'APPENDIX 19'!G29+'APPENDIX 20'!G29</f>
        <v>16418.135000000002</v>
      </c>
      <c r="H29" s="585">
        <f>'APPENDIX 19'!H29+'APPENDIX 20'!H29</f>
        <v>154024.78899999999</v>
      </c>
      <c r="I29" s="585">
        <f>'APPENDIX 19'!I29+'APPENDIX 20'!I29</f>
        <v>790010.57799999998</v>
      </c>
      <c r="J29" s="585">
        <f>'APPENDIX 19'!J29+'APPENDIX 20'!J29</f>
        <v>709781.88500000001</v>
      </c>
      <c r="K29" s="585">
        <f>'APPENDIX 19'!K29+'APPENDIX 20'!K29</f>
        <v>0</v>
      </c>
      <c r="L29" s="585">
        <f>'APPENDIX 19'!L29+'APPENDIX 20'!L29</f>
        <v>49074.962</v>
      </c>
      <c r="M29" s="585">
        <f>'APPENDIX 19'!M29+'APPENDIX 20'!M29</f>
        <v>104762.70599999999</v>
      </c>
      <c r="N29" s="585">
        <f>'APPENDIX 19'!N29+'APPENDIX 20'!N29</f>
        <v>252259.15</v>
      </c>
      <c r="O29" s="585">
        <f>'APPENDIX 19'!O29+'APPENDIX 20'!O29</f>
        <v>0</v>
      </c>
      <c r="P29" s="585">
        <f>'APPENDIX 19'!P29+'APPENDIX 20'!P29</f>
        <v>76217.834000000003</v>
      </c>
      <c r="Q29" s="593">
        <f>'APPENDIX 19'!Q29+'APPENDIX 20'!Q29</f>
        <v>2745141.3160000001</v>
      </c>
    </row>
    <row r="30" spans="2:17" ht="15" customHeight="1" x14ac:dyDescent="0.35">
      <c r="B30" s="17" t="str">
        <f>'APPENDIX 20'!B30</f>
        <v xml:space="preserve">OLD MUTUAL GENERAL INSURANCE </v>
      </c>
      <c r="C30" s="585">
        <f>'APPENDIX 19'!C30+'APPENDIX 20'!C30</f>
        <v>231426.56263</v>
      </c>
      <c r="D30" s="585">
        <f>'APPENDIX 19'!D30+'APPENDIX 20'!D30</f>
        <v>177151.37749000001</v>
      </c>
      <c r="E30" s="585">
        <f>'APPENDIX 19'!E30+'APPENDIX 20'!E30</f>
        <v>202409.3365</v>
      </c>
      <c r="F30" s="585">
        <f>'APPENDIX 19'!F30+'APPENDIX 20'!F30</f>
        <v>778456.19320999994</v>
      </c>
      <c r="G30" s="585">
        <f>'APPENDIX 19'!G30+'APPENDIX 20'!G30</f>
        <v>264315.39773000003</v>
      </c>
      <c r="H30" s="585">
        <f>'APPENDIX 19'!H30+'APPENDIX 20'!H30</f>
        <v>109487.26542</v>
      </c>
      <c r="I30" s="585">
        <f>'APPENDIX 19'!I30+'APPENDIX 20'!I30</f>
        <v>1305952.5381100001</v>
      </c>
      <c r="J30" s="585">
        <f>'APPENDIX 19'!J30+'APPENDIX 20'!J30</f>
        <v>1034355.0105</v>
      </c>
      <c r="K30" s="585">
        <f>'APPENDIX 19'!K30+'APPENDIX 20'!K30</f>
        <v>0</v>
      </c>
      <c r="L30" s="585">
        <f>'APPENDIX 19'!L30+'APPENDIX 20'!L30</f>
        <v>95990.978810000001</v>
      </c>
      <c r="M30" s="585">
        <f>'APPENDIX 19'!M30+'APPENDIX 20'!M30</f>
        <v>508048.46966999996</v>
      </c>
      <c r="N30" s="585">
        <f>'APPENDIX 19'!N30+'APPENDIX 20'!N30</f>
        <v>1281135.8794999998</v>
      </c>
      <c r="O30" s="585">
        <f>'APPENDIX 19'!O30+'APPENDIX 20'!O30</f>
        <v>10622761.39834998</v>
      </c>
      <c r="P30" s="585">
        <f>'APPENDIX 19'!P30+'APPENDIX 20'!P30</f>
        <v>68653.853019999995</v>
      </c>
      <c r="Q30" s="593">
        <f>'APPENDIX 19'!Q30+'APPENDIX 20'!Q30</f>
        <v>16680144.26093998</v>
      </c>
    </row>
    <row r="31" spans="2:17" ht="15" customHeight="1" x14ac:dyDescent="0.35">
      <c r="B31" s="17" t="str">
        <f>'APPENDIX 20'!B31</f>
        <v>PACIS INSURANCE COMPANY</v>
      </c>
      <c r="C31" s="585">
        <f>'APPENDIX 19'!C31+'APPENDIX 20'!C31</f>
        <v>0</v>
      </c>
      <c r="D31" s="585">
        <f>'APPENDIX 19'!D31+'APPENDIX 20'!D31</f>
        <v>34819.984000000004</v>
      </c>
      <c r="E31" s="585">
        <f>'APPENDIX 19'!E31+'APPENDIX 20'!E31</f>
        <v>15870.62</v>
      </c>
      <c r="F31" s="585">
        <f>'APPENDIX 19'!F31+'APPENDIX 20'!F31</f>
        <v>196122.50400000002</v>
      </c>
      <c r="G31" s="585">
        <f>'APPENDIX 19'!G31+'APPENDIX 20'!G31</f>
        <v>238597.215</v>
      </c>
      <c r="H31" s="585">
        <f>'APPENDIX 19'!H31+'APPENDIX 20'!H31</f>
        <v>3268.3530000000001</v>
      </c>
      <c r="I31" s="585">
        <f>'APPENDIX 19'!I31+'APPENDIX 20'!I31</f>
        <v>522647.12700000004</v>
      </c>
      <c r="J31" s="585">
        <f>'APPENDIX 19'!J31+'APPENDIX 20'!J31</f>
        <v>509182.641</v>
      </c>
      <c r="K31" s="585">
        <f>'APPENDIX 19'!K31+'APPENDIX 20'!K31</f>
        <v>0</v>
      </c>
      <c r="L31" s="585">
        <f>'APPENDIX 19'!L31+'APPENDIX 20'!L31</f>
        <v>33346.034</v>
      </c>
      <c r="M31" s="585">
        <f>'APPENDIX 19'!M31+'APPENDIX 20'!M31</f>
        <v>28297.879000000001</v>
      </c>
      <c r="N31" s="585">
        <f>'APPENDIX 19'!N31+'APPENDIX 20'!N31</f>
        <v>124602.64600000001</v>
      </c>
      <c r="O31" s="585">
        <f>'APPENDIX 19'!O31+'APPENDIX 20'!O31</f>
        <v>974002.46600000001</v>
      </c>
      <c r="P31" s="585">
        <f>'APPENDIX 19'!P31+'APPENDIX 20'!P31</f>
        <v>22824.771000000001</v>
      </c>
      <c r="Q31" s="593">
        <f>'APPENDIX 19'!Q31+'APPENDIX 20'!Q31</f>
        <v>2703582.2399999998</v>
      </c>
    </row>
    <row r="32" spans="2:17" ht="15" customHeight="1" x14ac:dyDescent="0.35">
      <c r="B32" s="17" t="str">
        <f>'APPENDIX 20'!B32</f>
        <v>PIONEER INSURANCE COMPANY</v>
      </c>
      <c r="C32" s="585">
        <f>'APPENDIX 19'!C32+'APPENDIX 20'!C32</f>
        <v>0</v>
      </c>
      <c r="D32" s="585">
        <f>'APPENDIX 19'!D32+'APPENDIX 20'!D32</f>
        <v>32682.894</v>
      </c>
      <c r="E32" s="585">
        <f>'APPENDIX 19'!E32+'APPENDIX 20'!E32</f>
        <v>10785.848</v>
      </c>
      <c r="F32" s="585">
        <f>'APPENDIX 19'!F32+'APPENDIX 20'!F32</f>
        <v>76255.013999999996</v>
      </c>
      <c r="G32" s="585">
        <f>'APPENDIX 19'!G32+'APPENDIX 20'!G32</f>
        <v>39903.687999999995</v>
      </c>
      <c r="H32" s="585">
        <f>'APPENDIX 19'!H32+'APPENDIX 20'!H32</f>
        <v>12032.182999999999</v>
      </c>
      <c r="I32" s="585">
        <f>'APPENDIX 19'!I32+'APPENDIX 20'!I32</f>
        <v>915640.01100000006</v>
      </c>
      <c r="J32" s="585">
        <f>'APPENDIX 19'!J32+'APPENDIX 20'!J32</f>
        <v>371117.04</v>
      </c>
      <c r="K32" s="585">
        <f>'APPENDIX 19'!K32+'APPENDIX 20'!K32</f>
        <v>0</v>
      </c>
      <c r="L32" s="585">
        <f>'APPENDIX 19'!L32+'APPENDIX 20'!L32</f>
        <v>9359.6380000000008</v>
      </c>
      <c r="M32" s="585">
        <f>'APPENDIX 19'!M32+'APPENDIX 20'!M32</f>
        <v>16957.37</v>
      </c>
      <c r="N32" s="585">
        <f>'APPENDIX 19'!N32+'APPENDIX 20'!N32</f>
        <v>105385.636</v>
      </c>
      <c r="O32" s="585">
        <f>'APPENDIX 19'!O32+'APPENDIX 20'!O32</f>
        <v>0</v>
      </c>
      <c r="P32" s="585">
        <f>'APPENDIX 19'!P32+'APPENDIX 20'!P32</f>
        <v>5450.6530000000002</v>
      </c>
      <c r="Q32" s="593">
        <f>'APPENDIX 19'!Q32+'APPENDIX 20'!Q32</f>
        <v>1595569.9750000001</v>
      </c>
    </row>
    <row r="33" spans="2:17" ht="15" customHeight="1" x14ac:dyDescent="0.35">
      <c r="B33" s="17" t="str">
        <f>'APPENDIX 20'!B33</f>
        <v>SANLAM INSURANCE COMPANY</v>
      </c>
      <c r="C33" s="585">
        <f>'APPENDIX 19'!C33+'APPENDIX 20'!C33</f>
        <v>0</v>
      </c>
      <c r="D33" s="585">
        <f>'APPENDIX 19'!D33+'APPENDIX 20'!D33</f>
        <v>69015.131890000004</v>
      </c>
      <c r="E33" s="585">
        <f>'APPENDIX 19'!E33+'APPENDIX 20'!E33</f>
        <v>70027.920720000024</v>
      </c>
      <c r="F33" s="585">
        <f>'APPENDIX 19'!F33+'APPENDIX 20'!F33</f>
        <v>561004.91038999963</v>
      </c>
      <c r="G33" s="585">
        <f>'APPENDIX 19'!G33+'APPENDIX 20'!G33</f>
        <v>119373.83805000001</v>
      </c>
      <c r="H33" s="585">
        <f>'APPENDIX 19'!H33+'APPENDIX 20'!H33</f>
        <v>73923.441289999988</v>
      </c>
      <c r="I33" s="585">
        <f>'APPENDIX 19'!I33+'APPENDIX 20'!I33</f>
        <v>631140.50100000005</v>
      </c>
      <c r="J33" s="585">
        <f>'APPENDIX 19'!J33+'APPENDIX 20'!J33</f>
        <v>669579.82720999955</v>
      </c>
      <c r="K33" s="585">
        <f>'APPENDIX 19'!K33+'APPENDIX 20'!K33</f>
        <v>11812.317999999999</v>
      </c>
      <c r="L33" s="585">
        <f>'APPENDIX 19'!L33+'APPENDIX 20'!L33</f>
        <v>26542.700209999999</v>
      </c>
      <c r="M33" s="585">
        <f>'APPENDIX 19'!M33+'APPENDIX 20'!M33</f>
        <v>168946.25983</v>
      </c>
      <c r="N33" s="585">
        <f>'APPENDIX 19'!N33+'APPENDIX 20'!N33</f>
        <v>336931.47624999989</v>
      </c>
      <c r="O33" s="585">
        <f>'APPENDIX 19'!O33+'APPENDIX 20'!O33</f>
        <v>0</v>
      </c>
      <c r="P33" s="585">
        <f>'APPENDIX 19'!P33+'APPENDIX 20'!P33</f>
        <v>17812.50045000001</v>
      </c>
      <c r="Q33" s="593">
        <f>'APPENDIX 19'!Q33+'APPENDIX 20'!Q33</f>
        <v>2756110.8252899991</v>
      </c>
    </row>
    <row r="34" spans="2:17" ht="15" customHeight="1" x14ac:dyDescent="0.35">
      <c r="B34" s="17" t="str">
        <f>'APPENDIX 20'!B34</f>
        <v>STAR DISCOVER INSURANCE</v>
      </c>
      <c r="C34" s="585">
        <f>'APPENDIX 19'!C34+'APPENDIX 20'!C34</f>
        <v>0</v>
      </c>
      <c r="D34" s="585">
        <f>'APPENDIX 19'!D34+'APPENDIX 20'!D34</f>
        <v>5751.0050000000001</v>
      </c>
      <c r="E34" s="585">
        <f>'APPENDIX 19'!E34+'APPENDIX 20'!E34</f>
        <v>252.12100000000001</v>
      </c>
      <c r="F34" s="585">
        <f>'APPENDIX 19'!F34+'APPENDIX 20'!F34</f>
        <v>5942.4849999999997</v>
      </c>
      <c r="G34" s="585">
        <f>'APPENDIX 19'!G34+'APPENDIX 20'!G34</f>
        <v>1720.327</v>
      </c>
      <c r="H34" s="585">
        <f>'APPENDIX 19'!H34+'APPENDIX 20'!H34</f>
        <v>0</v>
      </c>
      <c r="I34" s="585">
        <f>'APPENDIX 19'!I34+'APPENDIX 20'!I34</f>
        <v>14156.24</v>
      </c>
      <c r="J34" s="585">
        <f>'APPENDIX 19'!J34+'APPENDIX 20'!J34</f>
        <v>7025.2160000000003</v>
      </c>
      <c r="K34" s="585">
        <f>'APPENDIX 19'!K34+'APPENDIX 20'!K34</f>
        <v>0</v>
      </c>
      <c r="L34" s="585">
        <f>'APPENDIX 19'!L34+'APPENDIX 20'!L34</f>
        <v>4238.576</v>
      </c>
      <c r="M34" s="585">
        <f>'APPENDIX 19'!M34+'APPENDIX 20'!M34</f>
        <v>631.447</v>
      </c>
      <c r="N34" s="585">
        <f>'APPENDIX 19'!N34+'APPENDIX 20'!N34</f>
        <v>25534.5</v>
      </c>
      <c r="O34" s="585">
        <f>'APPENDIX 19'!O34+'APPENDIX 20'!O34</f>
        <v>181962.51</v>
      </c>
      <c r="P34" s="585">
        <f>'APPENDIX 19'!P34+'APPENDIX 20'!P34</f>
        <v>2655.1570000000002</v>
      </c>
      <c r="Q34" s="593">
        <f>'APPENDIX 19'!Q34+'APPENDIX 20'!Q34</f>
        <v>249869.584</v>
      </c>
    </row>
    <row r="35" spans="2:17" ht="15" customHeight="1" x14ac:dyDescent="0.35">
      <c r="B35" s="17" t="str">
        <f>'APPENDIX 20'!B35</f>
        <v>STAR DISCOVER MICRO INSURANCE</v>
      </c>
      <c r="C35" s="585">
        <f>'APPENDIX 19'!C35+'APPENDIX 20'!C35</f>
        <v>0</v>
      </c>
      <c r="D35" s="585">
        <f>'APPENDIX 19'!D35+'APPENDIX 20'!D35</f>
        <v>0</v>
      </c>
      <c r="E35" s="585">
        <f>'APPENDIX 19'!E35+'APPENDIX 20'!E35</f>
        <v>0</v>
      </c>
      <c r="F35" s="585">
        <f>'APPENDIX 19'!F35+'APPENDIX 20'!F35</f>
        <v>0</v>
      </c>
      <c r="G35" s="585">
        <f>'APPENDIX 19'!G35+'APPENDIX 20'!G35</f>
        <v>0</v>
      </c>
      <c r="H35" s="585">
        <f>'APPENDIX 19'!H35+'APPENDIX 20'!H35</f>
        <v>0</v>
      </c>
      <c r="I35" s="585">
        <f>'APPENDIX 19'!I35+'APPENDIX 20'!I35</f>
        <v>0</v>
      </c>
      <c r="J35" s="585">
        <f>'APPENDIX 19'!J35+'APPENDIX 20'!J35</f>
        <v>0</v>
      </c>
      <c r="K35" s="585">
        <f>'APPENDIX 19'!K35+'APPENDIX 20'!K35</f>
        <v>0</v>
      </c>
      <c r="L35" s="585">
        <f>'APPENDIX 19'!L35+'APPENDIX 20'!L35</f>
        <v>0</v>
      </c>
      <c r="M35" s="585">
        <f>'APPENDIX 19'!M35+'APPENDIX 20'!M35</f>
        <v>0</v>
      </c>
      <c r="N35" s="585">
        <f>'APPENDIX 19'!N35+'APPENDIX 20'!N35</f>
        <v>0</v>
      </c>
      <c r="O35" s="585">
        <f>'APPENDIX 19'!O35+'APPENDIX 20'!O35</f>
        <v>57739.262367499992</v>
      </c>
      <c r="P35" s="585">
        <f>'APPENDIX 19'!P35+'APPENDIX 20'!P35</f>
        <v>63015.571940303773</v>
      </c>
      <c r="Q35" s="593">
        <f>'APPENDIX 19'!Q35+'APPENDIX 20'!Q35</f>
        <v>120754.8343078038</v>
      </c>
    </row>
    <row r="36" spans="2:17" ht="15" customHeight="1" x14ac:dyDescent="0.35">
      <c r="B36" s="17" t="str">
        <f>'APPENDIX 20'!B36</f>
        <v>TAKAFUL INSURANCE OF AFRICA</v>
      </c>
      <c r="C36" s="585">
        <f>'APPENDIX 19'!C36+'APPENDIX 20'!C36</f>
        <v>0</v>
      </c>
      <c r="D36" s="585">
        <f>'APPENDIX 19'!D36+'APPENDIX 20'!D36</f>
        <v>15952.093999999999</v>
      </c>
      <c r="E36" s="585">
        <f>'APPENDIX 19'!E36+'APPENDIX 20'!E36</f>
        <v>7626.73</v>
      </c>
      <c r="F36" s="585">
        <f>'APPENDIX 19'!F36+'APPENDIX 20'!F36</f>
        <v>57167.502</v>
      </c>
      <c r="G36" s="585">
        <f>'APPENDIX 19'!G36+'APPENDIX 20'!G36</f>
        <v>34904.680999999997</v>
      </c>
      <c r="H36" s="585">
        <f>'APPENDIX 19'!H36+'APPENDIX 20'!H36</f>
        <v>7805.8710000000001</v>
      </c>
      <c r="I36" s="585">
        <f>'APPENDIX 19'!I36+'APPENDIX 20'!I36</f>
        <v>256707.66927000001</v>
      </c>
      <c r="J36" s="585">
        <f>'APPENDIX 19'!J36+'APPENDIX 20'!J36</f>
        <v>401073.92849999998</v>
      </c>
      <c r="K36" s="585">
        <f>'APPENDIX 19'!K36+'APPENDIX 20'!K36</f>
        <v>0</v>
      </c>
      <c r="L36" s="585">
        <f>'APPENDIX 19'!L36+'APPENDIX 20'!L36</f>
        <v>3093.0120000000002</v>
      </c>
      <c r="M36" s="585">
        <f>'APPENDIX 19'!M36+'APPENDIX 20'!M36</f>
        <v>38403.171000000002</v>
      </c>
      <c r="N36" s="585">
        <f>'APPENDIX 19'!N36+'APPENDIX 20'!N36</f>
        <v>35077.894</v>
      </c>
      <c r="O36" s="585">
        <f>'APPENDIX 19'!O36+'APPENDIX 20'!O36</f>
        <v>17318.841</v>
      </c>
      <c r="P36" s="585">
        <f>'APPENDIX 19'!P36+'APPENDIX 20'!P36</f>
        <v>5365.9219999999996</v>
      </c>
      <c r="Q36" s="593">
        <f>'APPENDIX 19'!Q36+'APPENDIX 20'!Q36</f>
        <v>880497.31576999999</v>
      </c>
    </row>
    <row r="37" spans="2:17" ht="15" customHeight="1" x14ac:dyDescent="0.35">
      <c r="B37" s="17" t="str">
        <f>'APPENDIX 20'!B37</f>
        <v>TAUSI ASSURANCE COMPANY</v>
      </c>
      <c r="C37" s="585">
        <f>'APPENDIX 19'!C37+'APPENDIX 20'!C37</f>
        <v>0</v>
      </c>
      <c r="D37" s="585">
        <f>'APPENDIX 19'!D37+'APPENDIX 20'!D37</f>
        <v>139900.48199999999</v>
      </c>
      <c r="E37" s="585">
        <f>'APPENDIX 19'!E37+'APPENDIX 20'!E37</f>
        <v>88272.845460000011</v>
      </c>
      <c r="F37" s="585">
        <f>'APPENDIX 19'!F37+'APPENDIX 20'!F37</f>
        <v>626727.17300000007</v>
      </c>
      <c r="G37" s="585">
        <f>'APPENDIX 19'!G37+'APPENDIX 20'!G37</f>
        <v>42782.514000000003</v>
      </c>
      <c r="H37" s="585">
        <f>'APPENDIX 19'!H37+'APPENDIX 20'!H37</f>
        <v>236912.76755000011</v>
      </c>
      <c r="I37" s="585">
        <f>'APPENDIX 19'!I37+'APPENDIX 20'!I37</f>
        <v>270483.15100000001</v>
      </c>
      <c r="J37" s="585">
        <f>'APPENDIX 19'!J37+'APPENDIX 20'!J37</f>
        <v>207740.06400000001</v>
      </c>
      <c r="K37" s="585">
        <f>'APPENDIX 19'!K37+'APPENDIX 20'!K37</f>
        <v>0</v>
      </c>
      <c r="L37" s="585">
        <f>'APPENDIX 19'!L37+'APPENDIX 20'!L37</f>
        <v>17790.187600000001</v>
      </c>
      <c r="M37" s="585">
        <f>'APPENDIX 19'!M37+'APPENDIX 20'!M37</f>
        <v>132225.24000000002</v>
      </c>
      <c r="N37" s="585">
        <f>'APPENDIX 19'!N37+'APPENDIX 20'!N37</f>
        <v>262233.98599999998</v>
      </c>
      <c r="O37" s="585">
        <f>'APPENDIX 19'!O37+'APPENDIX 20'!O37</f>
        <v>25354.87</v>
      </c>
      <c r="P37" s="585">
        <f>'APPENDIX 19'!P37+'APPENDIX 20'!P37</f>
        <v>41388.355499999998</v>
      </c>
      <c r="Q37" s="593">
        <f>'APPENDIX 19'!Q37+'APPENDIX 20'!Q37</f>
        <v>2091811.6361099998</v>
      </c>
    </row>
    <row r="38" spans="2:17" ht="15" customHeight="1" x14ac:dyDescent="0.35">
      <c r="B38" s="17" t="str">
        <f>'APPENDIX 20'!B38</f>
        <v>THE HERITAGE INSURANCE COMPANY</v>
      </c>
      <c r="C38" s="585">
        <f>'APPENDIX 19'!C38+'APPENDIX 20'!C38</f>
        <v>61016.788999999997</v>
      </c>
      <c r="D38" s="585">
        <f>'APPENDIX 19'!D38+'APPENDIX 20'!D38</f>
        <v>146085.101</v>
      </c>
      <c r="E38" s="585">
        <f>'APPENDIX 19'!E38+'APPENDIX 20'!E38</f>
        <v>157139.10699999999</v>
      </c>
      <c r="F38" s="585">
        <f>'APPENDIX 19'!F38+'APPENDIX 20'!F38</f>
        <v>936602.22900000005</v>
      </c>
      <c r="G38" s="585">
        <f>'APPENDIX 19'!G38+'APPENDIX 20'!G38</f>
        <v>249008.37900000002</v>
      </c>
      <c r="H38" s="585">
        <f>'APPENDIX 19'!H38+'APPENDIX 20'!H38</f>
        <v>86370.707999999999</v>
      </c>
      <c r="I38" s="585">
        <f>'APPENDIX 19'!I38+'APPENDIX 20'!I38</f>
        <v>1285617.449</v>
      </c>
      <c r="J38" s="585">
        <f>'APPENDIX 19'!J38+'APPENDIX 20'!J38</f>
        <v>645420.66</v>
      </c>
      <c r="K38" s="585">
        <f>'APPENDIX 19'!K38+'APPENDIX 20'!K38</f>
        <v>0</v>
      </c>
      <c r="L38" s="585">
        <f>'APPENDIX 19'!L38+'APPENDIX 20'!L38</f>
        <v>243488.92500000002</v>
      </c>
      <c r="M38" s="585">
        <f>'APPENDIX 19'!M38+'APPENDIX 20'!M38</f>
        <v>109438.541</v>
      </c>
      <c r="N38" s="585">
        <f>'APPENDIX 19'!N38+'APPENDIX 20'!N38</f>
        <v>436724.34899999999</v>
      </c>
      <c r="O38" s="585">
        <f>'APPENDIX 19'!O38+'APPENDIX 20'!O38</f>
        <v>2624685.83</v>
      </c>
      <c r="P38" s="585">
        <f>'APPENDIX 19'!P38+'APPENDIX 20'!P38</f>
        <v>507262.71899999998</v>
      </c>
      <c r="Q38" s="593">
        <f>'APPENDIX 19'!Q38+'APPENDIX 20'!Q38</f>
        <v>7488860.7859999994</v>
      </c>
    </row>
    <row r="39" spans="2:17" ht="15" customHeight="1" x14ac:dyDescent="0.35">
      <c r="B39" s="17" t="str">
        <f>'APPENDIX 20'!B39</f>
        <v xml:space="preserve">THE KENYAN ALLIANCE INSURANCE </v>
      </c>
      <c r="C39" s="585">
        <f>'APPENDIX 19'!C39+'APPENDIX 20'!C39</f>
        <v>0</v>
      </c>
      <c r="D39" s="585">
        <f>'APPENDIX 19'!D39+'APPENDIX 20'!D39</f>
        <v>68045.286320000028</v>
      </c>
      <c r="E39" s="585">
        <f>'APPENDIX 19'!E39+'APPENDIX 20'!E39</f>
        <v>4812.2738499999996</v>
      </c>
      <c r="F39" s="585">
        <f>'APPENDIX 19'!F39+'APPENDIX 20'!F39</f>
        <v>295777.26841000002</v>
      </c>
      <c r="G39" s="585">
        <f>'APPENDIX 19'!G39+'APPENDIX 20'!G39</f>
        <v>16237.20419</v>
      </c>
      <c r="H39" s="585">
        <f>'APPENDIX 19'!H39+'APPENDIX 20'!H39</f>
        <v>6448.8430099999996</v>
      </c>
      <c r="I39" s="585">
        <f>'APPENDIX 19'!I39+'APPENDIX 20'!I39</f>
        <v>530373.39180000057</v>
      </c>
      <c r="J39" s="585">
        <f>'APPENDIX 19'!J39+'APPENDIX 20'!J39</f>
        <v>207652.24614</v>
      </c>
      <c r="K39" s="585">
        <f>'APPENDIX 19'!K39+'APPENDIX 20'!K39</f>
        <v>0</v>
      </c>
      <c r="L39" s="585">
        <f>'APPENDIX 19'!L39+'APPENDIX 20'!L39</f>
        <v>19158.445009999999</v>
      </c>
      <c r="M39" s="585">
        <f>'APPENDIX 19'!M39+'APPENDIX 20'!M39</f>
        <v>13252.12852</v>
      </c>
      <c r="N39" s="585">
        <f>'APPENDIX 19'!N39+'APPENDIX 20'!N39</f>
        <v>47696.919190000001</v>
      </c>
      <c r="O39" s="585">
        <f>'APPENDIX 19'!O39+'APPENDIX 20'!O39</f>
        <v>760835.82996</v>
      </c>
      <c r="P39" s="585">
        <f>'APPENDIX 19'!P39+'APPENDIX 20'!P39</f>
        <v>16767.40625</v>
      </c>
      <c r="Q39" s="593">
        <f>'APPENDIX 19'!Q39+'APPENDIX 20'!Q39</f>
        <v>1987057.2426500011</v>
      </c>
    </row>
    <row r="40" spans="2:17" ht="15" customHeight="1" x14ac:dyDescent="0.35">
      <c r="B40" s="17" t="str">
        <f>'APPENDIX 20'!B40</f>
        <v xml:space="preserve">THE MONARCH INSURANCE </v>
      </c>
      <c r="C40" s="585">
        <f>'APPENDIX 19'!C40+'APPENDIX 20'!C40</f>
        <v>0</v>
      </c>
      <c r="D40" s="585">
        <f>'APPENDIX 19'!D40+'APPENDIX 20'!D40</f>
        <v>13816</v>
      </c>
      <c r="E40" s="585">
        <f>'APPENDIX 19'!E40+'APPENDIX 20'!E40</f>
        <v>823</v>
      </c>
      <c r="F40" s="585">
        <f>'APPENDIX 19'!F40+'APPENDIX 20'!F40</f>
        <v>33608</v>
      </c>
      <c r="G40" s="585">
        <f>'APPENDIX 19'!G40+'APPENDIX 20'!G40</f>
        <v>10587</v>
      </c>
      <c r="H40" s="585">
        <f>'APPENDIX 19'!H40+'APPENDIX 20'!H40</f>
        <v>3217</v>
      </c>
      <c r="I40" s="585">
        <f>'APPENDIX 19'!I40+'APPENDIX 20'!I40</f>
        <v>138313</v>
      </c>
      <c r="J40" s="585">
        <f>'APPENDIX 19'!J40+'APPENDIX 20'!J40</f>
        <v>101957</v>
      </c>
      <c r="K40" s="585">
        <f>'APPENDIX 19'!K40+'APPENDIX 20'!K40</f>
        <v>12363</v>
      </c>
      <c r="L40" s="585">
        <f>'APPENDIX 19'!L40+'APPENDIX 20'!L40</f>
        <v>7734</v>
      </c>
      <c r="M40" s="585">
        <f>'APPENDIX 19'!M40+'APPENDIX 20'!M40</f>
        <v>6128</v>
      </c>
      <c r="N40" s="585">
        <f>'APPENDIX 19'!N40+'APPENDIX 20'!N40</f>
        <v>21100</v>
      </c>
      <c r="O40" s="585">
        <f>'APPENDIX 19'!O40+'APPENDIX 20'!O40</f>
        <v>0</v>
      </c>
      <c r="P40" s="585">
        <f>'APPENDIX 19'!P40+'APPENDIX 20'!P40</f>
        <v>34608</v>
      </c>
      <c r="Q40" s="593">
        <f>'APPENDIX 19'!Q40+'APPENDIX 20'!Q40</f>
        <v>384253</v>
      </c>
    </row>
    <row r="41" spans="2:17" ht="15" customHeight="1" x14ac:dyDescent="0.35">
      <c r="B41" s="17" t="str">
        <f>'APPENDIX 20'!B41</f>
        <v xml:space="preserve">TRIDENT INSURANCE COMPANY </v>
      </c>
      <c r="C41" s="585">
        <f>'APPENDIX 19'!C41+'APPENDIX 20'!C41</f>
        <v>0</v>
      </c>
      <c r="D41" s="585">
        <f>'APPENDIX 19'!D41+'APPENDIX 20'!D41</f>
        <v>0</v>
      </c>
      <c r="E41" s="585">
        <f>'APPENDIX 19'!E41+'APPENDIX 20'!E41</f>
        <v>431.495</v>
      </c>
      <c r="F41" s="585">
        <f>'APPENDIX 19'!F41+'APPENDIX 20'!F41</f>
        <v>9266.8089999999993</v>
      </c>
      <c r="G41" s="585">
        <f>'APPENDIX 19'!G41+'APPENDIX 20'!G41</f>
        <v>3012.0949999999998</v>
      </c>
      <c r="H41" s="585">
        <f>'APPENDIX 19'!H41+'APPENDIX 20'!H41</f>
        <v>19792.11</v>
      </c>
      <c r="I41" s="585">
        <f>'APPENDIX 19'!I41+'APPENDIX 20'!I41</f>
        <v>1473365.0759999999</v>
      </c>
      <c r="J41" s="585">
        <f>'APPENDIX 19'!J41+'APPENDIX 20'!J41</f>
        <v>640518.42842000013</v>
      </c>
      <c r="K41" s="585">
        <f>'APPENDIX 19'!K41+'APPENDIX 20'!K41</f>
        <v>180225.18557999999</v>
      </c>
      <c r="L41" s="585">
        <f>'APPENDIX 19'!L41+'APPENDIX 20'!L41</f>
        <v>9468.5319999999992</v>
      </c>
      <c r="M41" s="585">
        <f>'APPENDIX 19'!M41+'APPENDIX 20'!M41</f>
        <v>4290.9880000000003</v>
      </c>
      <c r="N41" s="585">
        <f>'APPENDIX 19'!N41+'APPENDIX 20'!N41</f>
        <v>36158.322999999997</v>
      </c>
      <c r="O41" s="585">
        <f>'APPENDIX 19'!O41+'APPENDIX 20'!O41</f>
        <v>0</v>
      </c>
      <c r="P41" s="585">
        <f>'APPENDIX 19'!P41+'APPENDIX 20'!P41</f>
        <v>1035779.6409999999</v>
      </c>
      <c r="Q41" s="593">
        <f>'APPENDIX 19'!Q41+'APPENDIX 20'!Q41</f>
        <v>3412308.6830000002</v>
      </c>
    </row>
    <row r="42" spans="2:17" ht="15" customHeight="1" x14ac:dyDescent="0.35">
      <c r="B42" s="17" t="str">
        <f>'APPENDIX 20'!B42</f>
        <v>XPLICO INSURANCE COMPANY</v>
      </c>
      <c r="C42" s="585">
        <f>'APPENDIX 19'!C42+'APPENDIX 20'!C42</f>
        <v>0</v>
      </c>
      <c r="D42" s="585">
        <f>'APPENDIX 19'!D42+'APPENDIX 20'!D42</f>
        <v>0</v>
      </c>
      <c r="E42" s="585">
        <f>'APPENDIX 19'!E42+'APPENDIX 20'!E42</f>
        <v>0</v>
      </c>
      <c r="F42" s="585">
        <f>'APPENDIX 19'!F42+'APPENDIX 20'!F42</f>
        <v>0</v>
      </c>
      <c r="G42" s="585">
        <f>'APPENDIX 19'!G42+'APPENDIX 20'!G42</f>
        <v>0</v>
      </c>
      <c r="H42" s="585">
        <f>'APPENDIX 19'!H42+'APPENDIX 20'!H42</f>
        <v>0</v>
      </c>
      <c r="I42" s="585">
        <f>'APPENDIX 19'!I42+'APPENDIX 20'!I42</f>
        <v>0</v>
      </c>
      <c r="J42" s="585">
        <f>'APPENDIX 19'!J42+'APPENDIX 20'!J42</f>
        <v>0</v>
      </c>
      <c r="K42" s="585">
        <f>'APPENDIX 19'!K42+'APPENDIX 20'!K42</f>
        <v>0</v>
      </c>
      <c r="L42" s="585">
        <f>'APPENDIX 19'!L42+'APPENDIX 20'!L42</f>
        <v>0</v>
      </c>
      <c r="M42" s="585">
        <f>'APPENDIX 19'!M42+'APPENDIX 20'!M42</f>
        <v>0</v>
      </c>
      <c r="N42" s="585">
        <f>'APPENDIX 19'!N42+'APPENDIX 20'!N42</f>
        <v>0</v>
      </c>
      <c r="O42" s="585">
        <f>'APPENDIX 19'!O42+'APPENDIX 20'!O42</f>
        <v>0</v>
      </c>
      <c r="P42" s="585">
        <f>'APPENDIX 19'!P42+'APPENDIX 20'!P42</f>
        <v>0</v>
      </c>
      <c r="Q42" s="593">
        <f>'APPENDIX 19'!Q42+'APPENDIX 20'!Q42</f>
        <v>0</v>
      </c>
    </row>
    <row r="43" spans="2:17" ht="15" customHeight="1" x14ac:dyDescent="0.35">
      <c r="B43" s="163" t="s">
        <v>55</v>
      </c>
      <c r="C43" s="588">
        <f t="shared" ref="C43:Q43" si="0">SUM(C6:C42)</f>
        <v>4626008.4989299998</v>
      </c>
      <c r="D43" s="588">
        <f t="shared" si="0"/>
        <v>4654134.0038199993</v>
      </c>
      <c r="E43" s="588">
        <f t="shared" si="0"/>
        <v>2033910.2284100002</v>
      </c>
      <c r="F43" s="588">
        <f t="shared" si="0"/>
        <v>20462738.824449997</v>
      </c>
      <c r="G43" s="588">
        <f t="shared" si="0"/>
        <v>4759213.5467799995</v>
      </c>
      <c r="H43" s="588">
        <f t="shared" si="0"/>
        <v>4434151.9030099986</v>
      </c>
      <c r="I43" s="588">
        <f t="shared" si="0"/>
        <v>30399479.506635889</v>
      </c>
      <c r="J43" s="588">
        <f t="shared" si="0"/>
        <v>21657170.775277328</v>
      </c>
      <c r="K43" s="588">
        <f t="shared" si="0"/>
        <v>5383397.0336297713</v>
      </c>
      <c r="L43" s="588">
        <f t="shared" si="0"/>
        <v>3484199.706414789</v>
      </c>
      <c r="M43" s="588">
        <f t="shared" si="0"/>
        <v>4861652.4022499984</v>
      </c>
      <c r="N43" s="588">
        <f t="shared" si="0"/>
        <v>14794623.640659997</v>
      </c>
      <c r="O43" s="588">
        <f t="shared" si="0"/>
        <v>66227993.504031062</v>
      </c>
      <c r="P43" s="588">
        <f t="shared" si="0"/>
        <v>6998421.4328821795</v>
      </c>
      <c r="Q43" s="588">
        <f t="shared" si="0"/>
        <v>194777095.00718105</v>
      </c>
    </row>
    <row r="44" spans="2:17" ht="15" customHeight="1" x14ac:dyDescent="0.35">
      <c r="B44" s="794" t="s">
        <v>56</v>
      </c>
      <c r="C44" s="723"/>
      <c r="D44" s="723"/>
      <c r="E44" s="723"/>
      <c r="F44" s="723"/>
      <c r="G44" s="723"/>
      <c r="H44" s="723"/>
      <c r="I44" s="723"/>
      <c r="J44" s="723"/>
      <c r="K44" s="723"/>
      <c r="L44" s="723"/>
      <c r="M44" s="723"/>
      <c r="N44" s="723"/>
      <c r="O44" s="723"/>
      <c r="P44" s="723"/>
      <c r="Q44" s="724"/>
    </row>
    <row r="45" spans="2:17" ht="15" customHeight="1" x14ac:dyDescent="0.35">
      <c r="B45" s="17" t="str">
        <f>'APPENDIX 20'!B45</f>
        <v>CONTINENTAL REINSURANCE</v>
      </c>
      <c r="C45" s="585">
        <v>83084.903000000006</v>
      </c>
      <c r="D45" s="585">
        <v>890697.38399999996</v>
      </c>
      <c r="E45" s="585">
        <v>152528.12299999999</v>
      </c>
      <c r="F45" s="585">
        <v>2272210.4739999999</v>
      </c>
      <c r="G45" s="585">
        <v>115276.7721155656</v>
      </c>
      <c r="H45" s="585">
        <v>239202.30882295521</v>
      </c>
      <c r="I45" s="585">
        <v>24806.848751203401</v>
      </c>
      <c r="J45" s="585">
        <v>114021.6031143999</v>
      </c>
      <c r="K45" s="585">
        <v>0</v>
      </c>
      <c r="L45" s="585">
        <v>223700.29699999999</v>
      </c>
      <c r="M45" s="585">
        <v>80828.096999999994</v>
      </c>
      <c r="N45" s="585">
        <v>65345.517</v>
      </c>
      <c r="O45" s="585">
        <v>483605.61200000002</v>
      </c>
      <c r="P45" s="585">
        <v>1882449.9680000001</v>
      </c>
      <c r="Q45" s="593">
        <v>6627757.907804125</v>
      </c>
    </row>
    <row r="46" spans="2:17" ht="15" customHeight="1" x14ac:dyDescent="0.35">
      <c r="B46" s="17" t="str">
        <f>'APPENDIX 20'!B46</f>
        <v xml:space="preserve">EAST AFRICAN REINSURANCE </v>
      </c>
      <c r="C46" s="585">
        <v>6080.5219999999999</v>
      </c>
      <c r="D46" s="585">
        <v>403737.902</v>
      </c>
      <c r="E46" s="585">
        <v>0</v>
      </c>
      <c r="F46" s="585">
        <v>1748829.888</v>
      </c>
      <c r="G46" s="585">
        <v>42486.527000000002</v>
      </c>
      <c r="H46" s="585">
        <v>241348.74299999999</v>
      </c>
      <c r="I46" s="585">
        <v>0</v>
      </c>
      <c r="J46" s="585">
        <v>267916.076</v>
      </c>
      <c r="K46" s="585">
        <v>0</v>
      </c>
      <c r="L46" s="585">
        <v>143931.51199999999</v>
      </c>
      <c r="M46" s="585">
        <v>0</v>
      </c>
      <c r="N46" s="585">
        <v>0</v>
      </c>
      <c r="O46" s="585">
        <v>808587.62899999996</v>
      </c>
      <c r="P46" s="585">
        <v>650743.25800000003</v>
      </c>
      <c r="Q46" s="593">
        <v>4313662.057</v>
      </c>
    </row>
    <row r="47" spans="2:17" ht="15" customHeight="1" x14ac:dyDescent="0.35">
      <c r="B47" s="17" t="str">
        <f>'APPENDIX 20'!B47</f>
        <v>GHANA REINSURANCE COMPANY</v>
      </c>
      <c r="C47" s="585">
        <v>4544.2439999999997</v>
      </c>
      <c r="D47" s="585">
        <v>175648.46100000001</v>
      </c>
      <c r="E47" s="585">
        <v>75572.986999999994</v>
      </c>
      <c r="F47" s="585">
        <v>598995.36699999997</v>
      </c>
      <c r="G47" s="585">
        <v>591474.02399999998</v>
      </c>
      <c r="H47" s="585">
        <v>110349.461</v>
      </c>
      <c r="I47" s="585">
        <v>48317.697</v>
      </c>
      <c r="J47" s="585">
        <v>62722.273999999998</v>
      </c>
      <c r="K47" s="585">
        <v>11242.942999999999</v>
      </c>
      <c r="L47" s="585">
        <v>25991.34</v>
      </c>
      <c r="M47" s="585">
        <v>89746.338000000003</v>
      </c>
      <c r="N47" s="585">
        <v>51288.201000000001</v>
      </c>
      <c r="O47" s="585">
        <v>301181.56900000002</v>
      </c>
      <c r="P47" s="585">
        <v>487468.75099999999</v>
      </c>
      <c r="Q47" s="593">
        <v>2634543.6570000001</v>
      </c>
    </row>
    <row r="48" spans="2:17" ht="15" customHeight="1" x14ac:dyDescent="0.35">
      <c r="B48" s="17" t="str">
        <f>'APPENDIX 20'!B48</f>
        <v>KENYA REINSURANCE CORPORATION</v>
      </c>
      <c r="C48" s="585">
        <v>51050.610999999997</v>
      </c>
      <c r="D48" s="585">
        <v>2001158.057</v>
      </c>
      <c r="E48" s="585">
        <v>93817.917000000001</v>
      </c>
      <c r="F48" s="585">
        <v>5117059.8159999996</v>
      </c>
      <c r="G48" s="585">
        <v>153399.26300000001</v>
      </c>
      <c r="H48" s="585">
        <v>933845.679</v>
      </c>
      <c r="I48" s="585">
        <v>9237.4079999999994</v>
      </c>
      <c r="J48" s="585">
        <v>606835.19999999995</v>
      </c>
      <c r="K48" s="585">
        <v>0</v>
      </c>
      <c r="L48" s="585">
        <v>955319.66099999996</v>
      </c>
      <c r="M48" s="585">
        <v>115462.89599999999</v>
      </c>
      <c r="N48" s="585">
        <v>37347.178999999996</v>
      </c>
      <c r="O48" s="585">
        <v>3505543.952</v>
      </c>
      <c r="P48" s="585">
        <v>2533128.2779999999</v>
      </c>
      <c r="Q48" s="593">
        <v>16113205.916999999</v>
      </c>
    </row>
    <row r="49" spans="2:17" ht="15" customHeight="1" x14ac:dyDescent="0.35">
      <c r="B49" s="17" t="str">
        <f>'APPENDIX 20'!B49</f>
        <v>WAICA REINSURANCE KENYA LIMITED</v>
      </c>
      <c r="C49" s="585">
        <v>57268.93</v>
      </c>
      <c r="D49" s="585">
        <v>682665.69200000004</v>
      </c>
      <c r="E49" s="585">
        <v>0</v>
      </c>
      <c r="F49" s="585">
        <v>2215617.3650000002</v>
      </c>
      <c r="G49" s="585">
        <v>165773.04500000001</v>
      </c>
      <c r="H49" s="585">
        <v>168151.514</v>
      </c>
      <c r="I49" s="585">
        <v>0</v>
      </c>
      <c r="J49" s="585">
        <v>151819.62100000001</v>
      </c>
      <c r="K49" s="585">
        <v>0</v>
      </c>
      <c r="L49" s="585">
        <v>1433153.871</v>
      </c>
      <c r="M49" s="585">
        <v>30176.004000000001</v>
      </c>
      <c r="N49" s="585">
        <v>0</v>
      </c>
      <c r="O49" s="585">
        <v>24540.852999999999</v>
      </c>
      <c r="P49" s="585">
        <v>128050.24000000001</v>
      </c>
      <c r="Q49" s="593">
        <v>5057217.1349999998</v>
      </c>
    </row>
    <row r="50" spans="2:17" ht="15" customHeight="1" x14ac:dyDescent="0.35">
      <c r="B50" s="244" t="s">
        <v>55</v>
      </c>
      <c r="C50" s="599">
        <f t="shared" ref="C50:Q50" si="1">SUM(C45:C49)</f>
        <v>202029.21</v>
      </c>
      <c r="D50" s="599">
        <f t="shared" si="1"/>
        <v>4153907.4960000003</v>
      </c>
      <c r="E50" s="599">
        <f t="shared" si="1"/>
        <v>321919.027</v>
      </c>
      <c r="F50" s="599">
        <f t="shared" si="1"/>
        <v>11952712.909999998</v>
      </c>
      <c r="G50" s="599">
        <f t="shared" si="1"/>
        <v>1068409.6311155655</v>
      </c>
      <c r="H50" s="599">
        <f t="shared" si="1"/>
        <v>1692897.7058229551</v>
      </c>
      <c r="I50" s="599">
        <f t="shared" si="1"/>
        <v>82361.9537512034</v>
      </c>
      <c r="J50" s="599">
        <f t="shared" si="1"/>
        <v>1203314.7741143999</v>
      </c>
      <c r="K50" s="599">
        <f t="shared" si="1"/>
        <v>11242.942999999999</v>
      </c>
      <c r="L50" s="599">
        <f t="shared" si="1"/>
        <v>2782096.6809999999</v>
      </c>
      <c r="M50" s="599">
        <f t="shared" si="1"/>
        <v>316213.33500000002</v>
      </c>
      <c r="N50" s="599">
        <f t="shared" si="1"/>
        <v>153980.897</v>
      </c>
      <c r="O50" s="599">
        <f t="shared" si="1"/>
        <v>5123459.6150000002</v>
      </c>
      <c r="P50" s="599">
        <f t="shared" si="1"/>
        <v>5681840.495000001</v>
      </c>
      <c r="Q50" s="599">
        <f t="shared" si="1"/>
        <v>34746386.673804119</v>
      </c>
    </row>
    <row r="51" spans="2:17" ht="14.25" customHeight="1" x14ac:dyDescent="0.35">
      <c r="B51" s="835" t="s">
        <v>61</v>
      </c>
      <c r="C51" s="728"/>
      <c r="D51" s="728"/>
      <c r="E51" s="728"/>
      <c r="F51" s="728"/>
      <c r="G51" s="728"/>
      <c r="H51" s="728"/>
      <c r="I51" s="728"/>
      <c r="J51" s="728"/>
      <c r="K51" s="728"/>
      <c r="L51" s="728"/>
      <c r="M51" s="728"/>
      <c r="N51" s="728"/>
      <c r="O51" s="728"/>
      <c r="P51" s="728"/>
      <c r="Q51" s="728"/>
    </row>
  </sheetData>
  <sheetProtection algorithmName="SHA-512" hashValue="PaN3KajYH0p1La+W0Gp3asgKF4GOzcO5Ot0A0Y85HMFITmHNtOG+n/KEC+V7r0m4O6cRwvQmwTLZ2DWbrxeXOg==" saltValue="Lvcm8zR/5ln062HsIwhvbg==" spinCount="100000" sheet="1" objects="1" scenarios="1"/>
  <mergeCells count="4">
    <mergeCell ref="B5:Q5"/>
    <mergeCell ref="B51:Q51"/>
    <mergeCell ref="B3:Q3"/>
    <mergeCell ref="B44:Q44"/>
  </mergeCells>
  <pageMargins left="0.7" right="0.7" top="0.75" bottom="0.75" header="0.3" footer="0.3"/>
  <pageSetup scale="41" orientation="landscape"/>
  <headerFooter>
    <oddFooter>&amp;C_x000D_&amp;1#&amp;"Calibri"&amp;11&amp;K000000 Britam Public</oddFooter>
  </headerFooter>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tabColor rgb="FFCC9900"/>
  </sheetPr>
  <dimension ref="B2:G73"/>
  <sheetViews>
    <sheetView showGridLines="0" zoomScale="70" zoomScaleNormal="70" workbookViewId="0">
      <selection activeCell="L11" sqref="L11"/>
    </sheetView>
  </sheetViews>
  <sheetFormatPr defaultColWidth="9.1796875" defaultRowHeight="19.5" customHeight="1" x14ac:dyDescent="0.3"/>
  <cols>
    <col min="1" max="1" width="16.7265625" style="150" customWidth="1"/>
    <col min="2" max="2" width="16.90625" style="150" hidden="1" customWidth="1"/>
    <col min="3" max="3" width="9.81640625" style="150" hidden="1" customWidth="1"/>
    <col min="4" max="4" width="9.1796875" style="150" hidden="1" customWidth="1"/>
    <col min="5" max="5" width="20.36328125" style="150" customWidth="1"/>
    <col min="6" max="6" width="124.1796875" style="150" bestFit="1" customWidth="1"/>
    <col min="7" max="28" width="9.1796875" style="150" customWidth="1"/>
    <col min="29" max="16384" width="9.1796875" style="150"/>
  </cols>
  <sheetData>
    <row r="2" spans="2:7" ht="19.5" customHeight="1" thickTop="1" x14ac:dyDescent="0.3">
      <c r="E2" s="746" t="s">
        <v>62</v>
      </c>
      <c r="F2" s="747"/>
    </row>
    <row r="3" spans="2:7" ht="19.5" customHeight="1" x14ac:dyDescent="0.3">
      <c r="E3" s="748"/>
      <c r="F3" s="745"/>
    </row>
    <row r="4" spans="2:7" ht="27" customHeight="1" x14ac:dyDescent="0.4">
      <c r="E4" s="744" t="s">
        <v>72</v>
      </c>
      <c r="F4" s="745"/>
    </row>
    <row r="5" spans="2:7" ht="19.5" customHeight="1" thickBot="1" x14ac:dyDescent="0.5">
      <c r="E5" s="742" t="s">
        <v>73</v>
      </c>
      <c r="F5" s="743"/>
    </row>
    <row r="6" spans="2:7" s="151" customFormat="1" ht="19.5" customHeight="1" thickTop="1" thickBot="1" x14ac:dyDescent="0.35">
      <c r="B6" s="151" t="s">
        <v>1581</v>
      </c>
      <c r="C6" s="151" t="s">
        <v>1582</v>
      </c>
      <c r="E6" s="182" t="s">
        <v>74</v>
      </c>
      <c r="F6" s="149" t="s">
        <v>75</v>
      </c>
    </row>
    <row r="7" spans="2:7" s="151" customFormat="1" ht="9" customHeight="1" thickTop="1" x14ac:dyDescent="0.3">
      <c r="E7" s="185"/>
      <c r="F7" s="186"/>
    </row>
    <row r="8" spans="2:7" ht="22.5" customHeight="1" x14ac:dyDescent="0.35">
      <c r="B8" s="150" t="s">
        <v>1583</v>
      </c>
      <c r="C8" s="150" t="s">
        <v>76</v>
      </c>
      <c r="E8" s="720" t="str">
        <f t="shared" ref="E8:E61" si="0">HYPERLINK("#'" &amp; B8 &amp; "'!A1", C8)</f>
        <v>Trends 1</v>
      </c>
      <c r="F8" s="187" t="s">
        <v>77</v>
      </c>
      <c r="G8" s="718"/>
    </row>
    <row r="9" spans="2:7" ht="22.5" customHeight="1" x14ac:dyDescent="0.3">
      <c r="B9" s="150" t="s">
        <v>1584</v>
      </c>
      <c r="C9" s="150" t="s">
        <v>78</v>
      </c>
      <c r="E9" s="720" t="str">
        <f t="shared" si="0"/>
        <v>Trends 2</v>
      </c>
      <c r="F9" s="187" t="s">
        <v>79</v>
      </c>
    </row>
    <row r="10" spans="2:7" ht="22.5" customHeight="1" x14ac:dyDescent="0.3">
      <c r="B10" s="150" t="s">
        <v>1585</v>
      </c>
      <c r="C10" s="150" t="s">
        <v>80</v>
      </c>
      <c r="E10" s="720" t="str">
        <f t="shared" si="0"/>
        <v>Trends 3</v>
      </c>
      <c r="F10" s="187" t="s">
        <v>81</v>
      </c>
    </row>
    <row r="11" spans="2:7" ht="22.5" customHeight="1" x14ac:dyDescent="0.3">
      <c r="B11" s="150" t="s">
        <v>1586</v>
      </c>
      <c r="C11" s="150" t="s">
        <v>82</v>
      </c>
      <c r="E11" s="720" t="str">
        <f t="shared" si="0"/>
        <v>Trends 4</v>
      </c>
      <c r="F11" s="187" t="s">
        <v>83</v>
      </c>
    </row>
    <row r="12" spans="2:7" ht="22.5" customHeight="1" x14ac:dyDescent="0.3">
      <c r="B12" s="150" t="s">
        <v>84</v>
      </c>
      <c r="C12" s="150" t="s">
        <v>84</v>
      </c>
      <c r="E12" s="720" t="str">
        <f t="shared" si="0"/>
        <v>APPENDIX 1</v>
      </c>
      <c r="F12" s="187" t="s">
        <v>85</v>
      </c>
    </row>
    <row r="13" spans="2:7" ht="22.5" customHeight="1" x14ac:dyDescent="0.3">
      <c r="B13" s="150" t="s">
        <v>86</v>
      </c>
      <c r="C13" s="150" t="s">
        <v>86</v>
      </c>
      <c r="E13" s="720" t="str">
        <f t="shared" si="0"/>
        <v>APPENDIX 2</v>
      </c>
      <c r="F13" s="187" t="s">
        <v>87</v>
      </c>
    </row>
    <row r="14" spans="2:7" ht="22.5" customHeight="1" x14ac:dyDescent="0.3">
      <c r="B14" s="150" t="s">
        <v>88</v>
      </c>
      <c r="C14" s="150" t="s">
        <v>88</v>
      </c>
      <c r="E14" s="720" t="str">
        <f t="shared" si="0"/>
        <v>APPENDIX 3</v>
      </c>
      <c r="F14" s="187" t="s">
        <v>89</v>
      </c>
    </row>
    <row r="15" spans="2:7" ht="22.5" customHeight="1" x14ac:dyDescent="0.3">
      <c r="B15" s="150" t="s">
        <v>90</v>
      </c>
      <c r="C15" s="150" t="s">
        <v>90</v>
      </c>
      <c r="E15" s="720" t="str">
        <f t="shared" si="0"/>
        <v>APPENDIX 4 I</v>
      </c>
      <c r="F15" s="187" t="s">
        <v>91</v>
      </c>
    </row>
    <row r="16" spans="2:7" ht="22.5" customHeight="1" x14ac:dyDescent="0.3">
      <c r="B16" s="150" t="s">
        <v>92</v>
      </c>
      <c r="C16" s="150" t="s">
        <v>92</v>
      </c>
      <c r="E16" s="720" t="str">
        <f t="shared" si="0"/>
        <v>APPENDIX 4 II</v>
      </c>
      <c r="F16" s="187" t="s">
        <v>91</v>
      </c>
    </row>
    <row r="17" spans="2:6" ht="22.5" customHeight="1" x14ac:dyDescent="0.3">
      <c r="B17" s="150" t="s">
        <v>93</v>
      </c>
      <c r="C17" s="150" t="s">
        <v>93</v>
      </c>
      <c r="E17" s="720" t="str">
        <f t="shared" si="0"/>
        <v>APPENDIX 4 III</v>
      </c>
      <c r="F17" s="187" t="s">
        <v>91</v>
      </c>
    </row>
    <row r="18" spans="2:6" ht="22.5" customHeight="1" x14ac:dyDescent="0.3">
      <c r="B18" s="150" t="s">
        <v>94</v>
      </c>
      <c r="C18" s="150" t="s">
        <v>94</v>
      </c>
      <c r="E18" s="720" t="str">
        <f t="shared" si="0"/>
        <v>APPENDIX 5 I</v>
      </c>
      <c r="F18" s="187" t="s">
        <v>95</v>
      </c>
    </row>
    <row r="19" spans="2:6" ht="22.5" customHeight="1" x14ac:dyDescent="0.3">
      <c r="B19" s="150" t="s">
        <v>96</v>
      </c>
      <c r="C19" s="150" t="s">
        <v>96</v>
      </c>
      <c r="E19" s="720" t="str">
        <f t="shared" si="0"/>
        <v>APPENDIX 5 II</v>
      </c>
      <c r="F19" s="187" t="s">
        <v>95</v>
      </c>
    </row>
    <row r="20" spans="2:6" ht="22.5" customHeight="1" x14ac:dyDescent="0.3">
      <c r="B20" s="150" t="s">
        <v>97</v>
      </c>
      <c r="C20" s="150" t="s">
        <v>97</v>
      </c>
      <c r="E20" s="720" t="str">
        <f t="shared" si="0"/>
        <v>APPENDIX 5 III</v>
      </c>
      <c r="F20" s="187" t="s">
        <v>95</v>
      </c>
    </row>
    <row r="21" spans="2:6" ht="22.5" customHeight="1" x14ac:dyDescent="0.3">
      <c r="B21" s="150" t="s">
        <v>98</v>
      </c>
      <c r="C21" s="150" t="s">
        <v>98</v>
      </c>
      <c r="E21" s="720" t="str">
        <f t="shared" si="0"/>
        <v>APPENDIX 5 IV</v>
      </c>
      <c r="F21" s="187" t="s">
        <v>95</v>
      </c>
    </row>
    <row r="22" spans="2:6" ht="22.5" customHeight="1" x14ac:dyDescent="0.3">
      <c r="B22" s="150" t="s">
        <v>99</v>
      </c>
      <c r="C22" s="150" t="s">
        <v>99</v>
      </c>
      <c r="E22" s="720" t="str">
        <f t="shared" si="0"/>
        <v>APPENDIX 6</v>
      </c>
      <c r="F22" s="187" t="s">
        <v>100</v>
      </c>
    </row>
    <row r="23" spans="2:6" ht="22.5" customHeight="1" x14ac:dyDescent="0.3">
      <c r="B23" s="150" t="s">
        <v>101</v>
      </c>
      <c r="C23" s="150" t="s">
        <v>101</v>
      </c>
      <c r="E23" s="720" t="str">
        <f t="shared" si="0"/>
        <v>APPENDIX 7</v>
      </c>
      <c r="F23" s="187" t="s">
        <v>102</v>
      </c>
    </row>
    <row r="24" spans="2:6" ht="22.5" customHeight="1" x14ac:dyDescent="0.3">
      <c r="B24" s="150" t="s">
        <v>103</v>
      </c>
      <c r="C24" s="150" t="s">
        <v>103</v>
      </c>
      <c r="E24" s="720" t="str">
        <f t="shared" si="0"/>
        <v>APPENDIX 8</v>
      </c>
      <c r="F24" s="187" t="s">
        <v>104</v>
      </c>
    </row>
    <row r="25" spans="2:6" ht="22.5" customHeight="1" x14ac:dyDescent="0.3">
      <c r="B25" s="150" t="s">
        <v>105</v>
      </c>
      <c r="C25" s="150" t="s">
        <v>105</v>
      </c>
      <c r="E25" s="720" t="str">
        <f t="shared" si="0"/>
        <v>APPENDIX 9</v>
      </c>
      <c r="F25" s="187" t="s">
        <v>106</v>
      </c>
    </row>
    <row r="26" spans="2:6" ht="22.5" customHeight="1" x14ac:dyDescent="0.3">
      <c r="B26" s="150" t="s">
        <v>107</v>
      </c>
      <c r="C26" s="150" t="s">
        <v>107</v>
      </c>
      <c r="E26" s="720" t="str">
        <f t="shared" si="0"/>
        <v>APPENDIX 10</v>
      </c>
      <c r="F26" s="187" t="s">
        <v>108</v>
      </c>
    </row>
    <row r="27" spans="2:6" ht="22.5" customHeight="1" x14ac:dyDescent="0.3">
      <c r="B27" s="150" t="s">
        <v>109</v>
      </c>
      <c r="C27" s="150" t="s">
        <v>109</v>
      </c>
      <c r="E27" s="720" t="str">
        <f t="shared" si="0"/>
        <v>APPENDIX 11</v>
      </c>
      <c r="F27" s="187" t="s">
        <v>110</v>
      </c>
    </row>
    <row r="28" spans="2:6" ht="22.5" customHeight="1" x14ac:dyDescent="0.3">
      <c r="B28" s="150" t="s">
        <v>111</v>
      </c>
      <c r="C28" s="150" t="s">
        <v>111</v>
      </c>
      <c r="E28" s="720" t="str">
        <f t="shared" si="0"/>
        <v>APPENDIX 12</v>
      </c>
      <c r="F28" s="187" t="s">
        <v>112</v>
      </c>
    </row>
    <row r="29" spans="2:6" ht="22.5" customHeight="1" x14ac:dyDescent="0.3">
      <c r="B29" s="150" t="s">
        <v>113</v>
      </c>
      <c r="C29" s="150" t="s">
        <v>113</v>
      </c>
      <c r="E29" s="720" t="str">
        <f t="shared" si="0"/>
        <v>APPENDIX 13</v>
      </c>
      <c r="F29" s="187" t="s">
        <v>114</v>
      </c>
    </row>
    <row r="30" spans="2:6" ht="22.5" customHeight="1" x14ac:dyDescent="0.3">
      <c r="B30" s="150" t="s">
        <v>115</v>
      </c>
      <c r="C30" s="150" t="s">
        <v>115</v>
      </c>
      <c r="E30" s="720" t="str">
        <f t="shared" si="0"/>
        <v>APPENDIX 14</v>
      </c>
      <c r="F30" s="187" t="s">
        <v>116</v>
      </c>
    </row>
    <row r="31" spans="2:6" ht="22.5" customHeight="1" x14ac:dyDescent="0.3">
      <c r="B31" s="150" t="s">
        <v>117</v>
      </c>
      <c r="C31" s="150" t="s">
        <v>117</v>
      </c>
      <c r="E31" s="720" t="str">
        <f t="shared" si="0"/>
        <v>APPENDIX 15</v>
      </c>
      <c r="F31" s="187" t="s">
        <v>118</v>
      </c>
    </row>
    <row r="32" spans="2:6" ht="22.5" customHeight="1" x14ac:dyDescent="0.3">
      <c r="B32" s="150" t="s">
        <v>119</v>
      </c>
      <c r="C32" s="150" t="s">
        <v>119</v>
      </c>
      <c r="E32" s="720" t="str">
        <f t="shared" si="0"/>
        <v>APPENDIX 16</v>
      </c>
      <c r="F32" s="187" t="s">
        <v>120</v>
      </c>
    </row>
    <row r="33" spans="2:6" ht="22.5" customHeight="1" x14ac:dyDescent="0.3">
      <c r="B33" s="150" t="s">
        <v>121</v>
      </c>
      <c r="C33" s="150" t="s">
        <v>121</v>
      </c>
      <c r="E33" s="720" t="str">
        <f t="shared" si="0"/>
        <v>APPENDIX 17</v>
      </c>
      <c r="F33" s="187" t="s">
        <v>122</v>
      </c>
    </row>
    <row r="34" spans="2:6" ht="22.5" customHeight="1" x14ac:dyDescent="0.3">
      <c r="B34" s="150" t="s">
        <v>123</v>
      </c>
      <c r="C34" s="150" t="s">
        <v>123</v>
      </c>
      <c r="E34" s="720" t="str">
        <f t="shared" si="0"/>
        <v>APPENDIX 18</v>
      </c>
      <c r="F34" s="187" t="s">
        <v>124</v>
      </c>
    </row>
    <row r="35" spans="2:6" ht="22.5" customHeight="1" x14ac:dyDescent="0.3">
      <c r="B35" s="150" t="s">
        <v>125</v>
      </c>
      <c r="C35" s="150" t="s">
        <v>125</v>
      </c>
      <c r="E35" s="720" t="str">
        <f t="shared" si="0"/>
        <v>APPENDIX 19</v>
      </c>
      <c r="F35" s="187" t="s">
        <v>126</v>
      </c>
    </row>
    <row r="36" spans="2:6" ht="22.5" customHeight="1" x14ac:dyDescent="0.3">
      <c r="B36" s="150" t="s">
        <v>127</v>
      </c>
      <c r="C36" s="150" t="s">
        <v>127</v>
      </c>
      <c r="E36" s="720" t="str">
        <f t="shared" si="0"/>
        <v>APPENDIX 20</v>
      </c>
      <c r="F36" s="187" t="s">
        <v>128</v>
      </c>
    </row>
    <row r="37" spans="2:6" ht="22.5" customHeight="1" x14ac:dyDescent="0.3">
      <c r="B37" s="150" t="s">
        <v>129</v>
      </c>
      <c r="C37" s="150" t="s">
        <v>129</v>
      </c>
      <c r="E37" s="720" t="str">
        <f t="shared" si="0"/>
        <v>APPENDIX 21</v>
      </c>
      <c r="F37" s="187" t="s">
        <v>130</v>
      </c>
    </row>
    <row r="38" spans="2:6" ht="22.5" customHeight="1" x14ac:dyDescent="0.3">
      <c r="B38" s="150" t="s">
        <v>131</v>
      </c>
      <c r="C38" s="150" t="s">
        <v>131</v>
      </c>
      <c r="E38" s="720" t="str">
        <f t="shared" si="0"/>
        <v>APPENDIX 22</v>
      </c>
      <c r="F38" s="187" t="s">
        <v>132</v>
      </c>
    </row>
    <row r="39" spans="2:6" ht="22.5" customHeight="1" x14ac:dyDescent="0.3">
      <c r="B39" s="150" t="s">
        <v>133</v>
      </c>
      <c r="C39" s="150" t="s">
        <v>133</v>
      </c>
      <c r="E39" s="720" t="str">
        <f t="shared" si="0"/>
        <v>APPENDIX 23</v>
      </c>
      <c r="F39" s="187" t="s">
        <v>134</v>
      </c>
    </row>
    <row r="40" spans="2:6" ht="22.5" customHeight="1" x14ac:dyDescent="0.3">
      <c r="B40" s="150" t="s">
        <v>135</v>
      </c>
      <c r="C40" s="150" t="s">
        <v>135</v>
      </c>
      <c r="E40" s="720" t="str">
        <f t="shared" si="0"/>
        <v>APPENDIX 24</v>
      </c>
      <c r="F40" s="187" t="s">
        <v>136</v>
      </c>
    </row>
    <row r="41" spans="2:6" ht="22.5" customHeight="1" x14ac:dyDescent="0.3">
      <c r="B41" s="150" t="s">
        <v>137</v>
      </c>
      <c r="C41" s="150" t="s">
        <v>137</v>
      </c>
      <c r="E41" s="720" t="str">
        <f t="shared" si="0"/>
        <v>APPENDIX 25</v>
      </c>
      <c r="F41" s="187" t="s">
        <v>138</v>
      </c>
    </row>
    <row r="42" spans="2:6" ht="22.5" customHeight="1" x14ac:dyDescent="0.3">
      <c r="B42" s="150" t="s">
        <v>139</v>
      </c>
      <c r="C42" s="150" t="s">
        <v>139</v>
      </c>
      <c r="E42" s="720" t="str">
        <f t="shared" si="0"/>
        <v>APPENDIX 26</v>
      </c>
      <c r="F42" s="187" t="s">
        <v>140</v>
      </c>
    </row>
    <row r="43" spans="2:6" ht="22.5" customHeight="1" x14ac:dyDescent="0.3">
      <c r="B43" s="150" t="s">
        <v>141</v>
      </c>
      <c r="C43" s="150" t="s">
        <v>141</v>
      </c>
      <c r="E43" s="720" t="str">
        <f t="shared" si="0"/>
        <v>APPENDIX 27</v>
      </c>
      <c r="F43" s="187" t="s">
        <v>142</v>
      </c>
    </row>
    <row r="44" spans="2:6" ht="22.5" customHeight="1" x14ac:dyDescent="0.3">
      <c r="B44" s="150" t="s">
        <v>143</v>
      </c>
      <c r="C44" s="150" t="s">
        <v>143</v>
      </c>
      <c r="E44" s="720" t="str">
        <f t="shared" si="0"/>
        <v>APPENDIX 28</v>
      </c>
      <c r="F44" s="187" t="s">
        <v>144</v>
      </c>
    </row>
    <row r="45" spans="2:6" ht="22.5" customHeight="1" x14ac:dyDescent="0.3">
      <c r="B45" s="150" t="s">
        <v>145</v>
      </c>
      <c r="C45" s="150" t="s">
        <v>145</v>
      </c>
      <c r="E45" s="720" t="str">
        <f t="shared" si="0"/>
        <v>APPENDIX 29</v>
      </c>
      <c r="F45" s="187" t="s">
        <v>146</v>
      </c>
    </row>
    <row r="46" spans="2:6" ht="22.5" customHeight="1" x14ac:dyDescent="0.3">
      <c r="B46" s="150" t="s">
        <v>147</v>
      </c>
      <c r="C46" s="150" t="s">
        <v>147</v>
      </c>
      <c r="E46" s="720" t="str">
        <f t="shared" si="0"/>
        <v>APPENDIX 30</v>
      </c>
      <c r="F46" s="187" t="s">
        <v>148</v>
      </c>
    </row>
    <row r="47" spans="2:6" ht="22.5" customHeight="1" x14ac:dyDescent="0.3">
      <c r="B47" s="150" t="s">
        <v>149</v>
      </c>
      <c r="C47" s="150" t="s">
        <v>149</v>
      </c>
      <c r="E47" s="720" t="str">
        <f t="shared" si="0"/>
        <v>APPENDIX 31</v>
      </c>
      <c r="F47" s="187" t="s">
        <v>150</v>
      </c>
    </row>
    <row r="48" spans="2:6" ht="22.5" customHeight="1" x14ac:dyDescent="0.3">
      <c r="B48" s="150" t="s">
        <v>151</v>
      </c>
      <c r="C48" s="150" t="s">
        <v>151</v>
      </c>
      <c r="E48" s="720" t="str">
        <f t="shared" si="0"/>
        <v>APPENDIX 32</v>
      </c>
      <c r="F48" s="187" t="s">
        <v>152</v>
      </c>
    </row>
    <row r="49" spans="2:6" ht="22.5" customHeight="1" x14ac:dyDescent="0.3">
      <c r="B49" s="150" t="s">
        <v>153</v>
      </c>
      <c r="C49" s="150" t="s">
        <v>153</v>
      </c>
      <c r="E49" s="720" t="str">
        <f t="shared" si="0"/>
        <v>APPENDIX 33</v>
      </c>
      <c r="F49" s="187" t="s">
        <v>154</v>
      </c>
    </row>
    <row r="50" spans="2:6" ht="22.5" customHeight="1" x14ac:dyDescent="0.3">
      <c r="B50" s="150" t="s">
        <v>155</v>
      </c>
      <c r="C50" s="150" t="s">
        <v>155</v>
      </c>
      <c r="E50" s="720" t="str">
        <f t="shared" si="0"/>
        <v>APPENDIX 34</v>
      </c>
      <c r="F50" s="187" t="s">
        <v>156</v>
      </c>
    </row>
    <row r="51" spans="2:6" ht="22.5" customHeight="1" x14ac:dyDescent="0.3">
      <c r="B51" s="150" t="s">
        <v>157</v>
      </c>
      <c r="C51" s="150" t="s">
        <v>157</v>
      </c>
      <c r="E51" s="720" t="str">
        <f t="shared" si="0"/>
        <v>APPENDIX 35</v>
      </c>
      <c r="F51" s="187" t="s">
        <v>158</v>
      </c>
    </row>
    <row r="52" spans="2:6" ht="22.5" customHeight="1" x14ac:dyDescent="0.3">
      <c r="B52" s="150" t="s">
        <v>159</v>
      </c>
      <c r="C52" s="150" t="s">
        <v>159</v>
      </c>
      <c r="E52" s="720" t="str">
        <f t="shared" si="0"/>
        <v>APPENDIX 36</v>
      </c>
      <c r="F52" s="187" t="s">
        <v>160</v>
      </c>
    </row>
    <row r="53" spans="2:6" ht="22.5" customHeight="1" x14ac:dyDescent="0.3">
      <c r="B53" s="150" t="s">
        <v>161</v>
      </c>
      <c r="C53" s="150" t="s">
        <v>161</v>
      </c>
      <c r="E53" s="720" t="str">
        <f t="shared" si="0"/>
        <v>APPENDIX 37</v>
      </c>
      <c r="F53" s="187" t="s">
        <v>162</v>
      </c>
    </row>
    <row r="54" spans="2:6" ht="22.5" customHeight="1" x14ac:dyDescent="0.3">
      <c r="B54" s="150" t="s">
        <v>163</v>
      </c>
      <c r="C54" s="150" t="s">
        <v>163</v>
      </c>
      <c r="E54" s="720" t="str">
        <f t="shared" si="0"/>
        <v>APPENDIX 38</v>
      </c>
      <c r="F54" s="187" t="s">
        <v>164</v>
      </c>
    </row>
    <row r="55" spans="2:6" ht="22.5" customHeight="1" x14ac:dyDescent="0.3">
      <c r="B55" s="150" t="s">
        <v>165</v>
      </c>
      <c r="C55" s="150" t="s">
        <v>165</v>
      </c>
      <c r="E55" s="720" t="str">
        <f t="shared" si="0"/>
        <v>APPENDIX 39</v>
      </c>
      <c r="F55" s="187" t="s">
        <v>166</v>
      </c>
    </row>
    <row r="56" spans="2:6" ht="22.5" customHeight="1" x14ac:dyDescent="0.3">
      <c r="B56" s="150" t="s">
        <v>167</v>
      </c>
      <c r="C56" s="150" t="s">
        <v>167</v>
      </c>
      <c r="E56" s="720" t="str">
        <f t="shared" si="0"/>
        <v>APPENDIX 40</v>
      </c>
      <c r="F56" s="187" t="s">
        <v>168</v>
      </c>
    </row>
    <row r="57" spans="2:6" ht="22.5" customHeight="1" x14ac:dyDescent="0.3">
      <c r="B57" s="150" t="s">
        <v>169</v>
      </c>
      <c r="C57" s="150" t="s">
        <v>169</v>
      </c>
      <c r="E57" s="720" t="str">
        <f t="shared" si="0"/>
        <v>APPENDIX 41</v>
      </c>
      <c r="F57" s="187" t="s">
        <v>170</v>
      </c>
    </row>
    <row r="58" spans="2:6" ht="22.5" customHeight="1" x14ac:dyDescent="0.3">
      <c r="B58" s="150" t="s">
        <v>171</v>
      </c>
      <c r="C58" s="150" t="s">
        <v>171</v>
      </c>
      <c r="E58" s="720" t="str">
        <f t="shared" si="0"/>
        <v>APPENDIX 42</v>
      </c>
      <c r="F58" s="187" t="s">
        <v>172</v>
      </c>
    </row>
    <row r="59" spans="2:6" ht="22.5" customHeight="1" x14ac:dyDescent="0.3">
      <c r="B59" s="150" t="s">
        <v>173</v>
      </c>
      <c r="C59" s="150" t="s">
        <v>173</v>
      </c>
      <c r="E59" s="720" t="str">
        <f t="shared" si="0"/>
        <v>APPENDIX 43</v>
      </c>
      <c r="F59" s="187" t="s">
        <v>174</v>
      </c>
    </row>
    <row r="60" spans="2:6" ht="22.5" customHeight="1" x14ac:dyDescent="0.3">
      <c r="B60" s="150" t="s">
        <v>175</v>
      </c>
      <c r="C60" s="150" t="s">
        <v>175</v>
      </c>
      <c r="E60" s="720" t="str">
        <f t="shared" si="0"/>
        <v>APPENDIX 44</v>
      </c>
      <c r="F60" s="187" t="s">
        <v>176</v>
      </c>
    </row>
    <row r="61" spans="2:6" ht="22.5" customHeight="1" x14ac:dyDescent="0.3">
      <c r="B61" s="150" t="s">
        <v>177</v>
      </c>
      <c r="C61" s="150" t="s">
        <v>177</v>
      </c>
      <c r="E61" s="720" t="str">
        <f t="shared" si="0"/>
        <v>APPENDIX 45</v>
      </c>
      <c r="F61" s="187" t="s">
        <v>178</v>
      </c>
    </row>
    <row r="62" spans="2:6" ht="22.5" customHeight="1" x14ac:dyDescent="0.3">
      <c r="B62" s="150" t="s">
        <v>179</v>
      </c>
      <c r="C62" s="150" t="s">
        <v>179</v>
      </c>
      <c r="E62" s="720" t="str">
        <f>HYPERLINK("#'" &amp; B62 &amp; "'!A1", C62)</f>
        <v>APPENDIX 46</v>
      </c>
      <c r="F62" s="187" t="s">
        <v>180</v>
      </c>
    </row>
    <row r="63" spans="2:6" ht="22.5" customHeight="1" x14ac:dyDescent="0.3">
      <c r="B63" s="150" t="s">
        <v>1635</v>
      </c>
      <c r="C63" s="150" t="s">
        <v>1635</v>
      </c>
      <c r="E63" s="720" t="str">
        <f t="shared" ref="E63:E70" si="1">HYPERLINK("#'" &amp; B63 &amp; "'!A1", C63)</f>
        <v>APPENDIX 47 I</v>
      </c>
      <c r="F63" s="187" t="s">
        <v>181</v>
      </c>
    </row>
    <row r="64" spans="2:6" ht="22.5" customHeight="1" x14ac:dyDescent="0.3">
      <c r="B64" s="150" t="s">
        <v>1636</v>
      </c>
      <c r="C64" s="150" t="s">
        <v>1636</v>
      </c>
      <c r="E64" s="720" t="str">
        <f t="shared" si="1"/>
        <v>APPENDIX 47 II</v>
      </c>
      <c r="F64" s="187" t="s">
        <v>181</v>
      </c>
    </row>
    <row r="65" spans="2:6" ht="22.5" customHeight="1" x14ac:dyDescent="0.3">
      <c r="B65" s="150" t="s">
        <v>1637</v>
      </c>
      <c r="C65" s="150" t="s">
        <v>1637</v>
      </c>
      <c r="E65" s="720" t="str">
        <f t="shared" si="1"/>
        <v>APPENDIX 47 III</v>
      </c>
      <c r="F65" s="187" t="s">
        <v>181</v>
      </c>
    </row>
    <row r="66" spans="2:6" ht="22.5" customHeight="1" x14ac:dyDescent="0.3">
      <c r="B66" s="150" t="s">
        <v>1638</v>
      </c>
      <c r="C66" s="150" t="s">
        <v>1638</v>
      </c>
      <c r="E66" s="720" t="str">
        <f t="shared" si="1"/>
        <v>APPENDIX 47 IV</v>
      </c>
      <c r="F66" s="187" t="s">
        <v>181</v>
      </c>
    </row>
    <row r="67" spans="2:6" ht="22.5" customHeight="1" x14ac:dyDescent="0.3">
      <c r="B67" s="150" t="s">
        <v>1639</v>
      </c>
      <c r="C67" s="150" t="s">
        <v>1639</v>
      </c>
      <c r="E67" s="720" t="str">
        <f t="shared" si="1"/>
        <v>APPENDIX 47 V</v>
      </c>
      <c r="F67" s="187" t="s">
        <v>181</v>
      </c>
    </row>
    <row r="68" spans="2:6" ht="22.5" customHeight="1" x14ac:dyDescent="0.3">
      <c r="B68" s="150" t="s">
        <v>1640</v>
      </c>
      <c r="C68" s="150" t="s">
        <v>1640</v>
      </c>
      <c r="E68" s="720" t="str">
        <f t="shared" si="1"/>
        <v>APPENDIX 47 VI</v>
      </c>
      <c r="F68" s="187" t="s">
        <v>181</v>
      </c>
    </row>
    <row r="69" spans="2:6" ht="22.5" customHeight="1" x14ac:dyDescent="0.3">
      <c r="B69" s="150" t="s">
        <v>1580</v>
      </c>
      <c r="C69" s="150" t="s">
        <v>1580</v>
      </c>
      <c r="E69" s="720" t="str">
        <f t="shared" si="1"/>
        <v>APPENDIX 48</v>
      </c>
      <c r="F69" s="187" t="s">
        <v>182</v>
      </c>
    </row>
    <row r="70" spans="2:6" ht="22.5" customHeight="1" thickBot="1" x14ac:dyDescent="0.35">
      <c r="B70" s="150" t="s">
        <v>1641</v>
      </c>
      <c r="C70" s="150" t="s">
        <v>1641</v>
      </c>
      <c r="E70" s="721" t="str">
        <f t="shared" si="1"/>
        <v>APPENDIX 49</v>
      </c>
      <c r="F70" s="719" t="s">
        <v>183</v>
      </c>
    </row>
    <row r="71" spans="2:6" ht="22.5" customHeight="1" thickTop="1" x14ac:dyDescent="0.3"/>
    <row r="72" spans="2:6" ht="22.5" customHeight="1" x14ac:dyDescent="0.3"/>
    <row r="73" spans="2:6" ht="22.5" customHeight="1" x14ac:dyDescent="0.3"/>
  </sheetData>
  <sheetProtection algorithmName="SHA-512" hashValue="FWAmof0ipUWPuoypHdYHQJv+X5eqnAl4p9F/Kc28VCxwD7dkJ/irxXEpj8NPMufClT1Rmqr2lwyce3P4io2gIg==" saltValue="vWoqEx4COaBZkzPrDAe4ZA==" spinCount="100000" sheet="1" objects="1" scenarios="1"/>
  <mergeCells count="3">
    <mergeCell ref="E5:F5"/>
    <mergeCell ref="E4:F4"/>
    <mergeCell ref="E2:F3"/>
  </mergeCells>
  <phoneticPr fontId="85" type="noConversion"/>
  <hyperlinks>
    <hyperlink ref="E8" location="'T1'!A1" display="Trends 1" xr:uid="{00000000-0004-0000-0300-000000000000}"/>
  </hyperlinks>
  <pageMargins left="0.7" right="0.7" top="0.75" bottom="0.75" header="0.3" footer="0.3"/>
  <pageSetup paperSize="9" scale="50" orientation="portrait" r:id="rId1"/>
  <headerFooter>
    <oddFooter>&amp;C_x000D_&amp;1#&amp;"Calibri"&amp;11&amp;K000000 Britam Public</oddFooter>
  </headerFooter>
  <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29">
    <tabColor rgb="FFCC9900"/>
    <pageSetUpPr fitToPage="1"/>
  </sheetPr>
  <dimension ref="B3:Q51"/>
  <sheetViews>
    <sheetView showGridLines="0" topLeftCell="A38" zoomScale="80" zoomScaleNormal="80" workbookViewId="0">
      <selection activeCell="B4" sqref="B4"/>
    </sheetView>
  </sheetViews>
  <sheetFormatPr defaultRowHeight="14.5" x14ac:dyDescent="0.35"/>
  <cols>
    <col min="2" max="2" width="42.81640625" customWidth="1"/>
    <col min="3" max="9" width="15.453125" customWidth="1"/>
    <col min="10" max="10" width="17.1796875" customWidth="1"/>
    <col min="11" max="13" width="15.453125" customWidth="1"/>
    <col min="14" max="14" width="18.54296875" customWidth="1"/>
    <col min="15" max="15" width="15.453125" customWidth="1"/>
    <col min="16" max="16" width="18.453125" customWidth="1"/>
    <col min="17" max="17" width="15.453125" customWidth="1"/>
    <col min="18" max="18" width="11.1796875" bestFit="1" customWidth="1"/>
  </cols>
  <sheetData>
    <row r="3" spans="2:17" ht="21.75" customHeight="1" x14ac:dyDescent="0.35">
      <c r="B3" s="800" t="s">
        <v>1622</v>
      </c>
      <c r="C3" s="723"/>
      <c r="D3" s="723"/>
      <c r="E3" s="723"/>
      <c r="F3" s="723"/>
      <c r="G3" s="723"/>
      <c r="H3" s="723"/>
      <c r="I3" s="723"/>
      <c r="J3" s="723"/>
      <c r="K3" s="723"/>
      <c r="L3" s="723"/>
      <c r="M3" s="723"/>
      <c r="N3" s="723"/>
      <c r="O3" s="723"/>
      <c r="P3" s="723"/>
      <c r="Q3" s="724"/>
    </row>
    <row r="4" spans="2:17" ht="26.5" customHeight="1" x14ac:dyDescent="0.35">
      <c r="B4" s="13" t="s">
        <v>1</v>
      </c>
      <c r="C4" s="100" t="s">
        <v>420</v>
      </c>
      <c r="D4" s="100" t="s">
        <v>239</v>
      </c>
      <c r="E4" s="100" t="s">
        <v>240</v>
      </c>
      <c r="F4" s="100" t="s">
        <v>421</v>
      </c>
      <c r="G4" s="100" t="s">
        <v>242</v>
      </c>
      <c r="H4" s="100" t="s">
        <v>243</v>
      </c>
      <c r="I4" s="100" t="s">
        <v>244</v>
      </c>
      <c r="J4" s="100" t="s">
        <v>245</v>
      </c>
      <c r="K4" s="16" t="s">
        <v>422</v>
      </c>
      <c r="L4" s="16" t="s">
        <v>246</v>
      </c>
      <c r="M4" s="16" t="s">
        <v>247</v>
      </c>
      <c r="N4" s="16" t="s">
        <v>423</v>
      </c>
      <c r="O4" s="16" t="s">
        <v>249</v>
      </c>
      <c r="P4" s="16" t="s">
        <v>250</v>
      </c>
      <c r="Q4" s="16" t="s">
        <v>424</v>
      </c>
    </row>
    <row r="5" spans="2:17" x14ac:dyDescent="0.35">
      <c r="B5" s="837" t="s">
        <v>17</v>
      </c>
      <c r="C5" s="723"/>
      <c r="D5" s="723"/>
      <c r="E5" s="723"/>
      <c r="F5" s="723"/>
      <c r="G5" s="723"/>
      <c r="H5" s="723"/>
      <c r="I5" s="723"/>
      <c r="J5" s="723"/>
      <c r="K5" s="723"/>
      <c r="L5" s="723"/>
      <c r="M5" s="723"/>
      <c r="N5" s="723"/>
      <c r="O5" s="723"/>
      <c r="P5" s="723"/>
      <c r="Q5" s="724"/>
    </row>
    <row r="6" spans="2:17" ht="15" customHeight="1" x14ac:dyDescent="0.35">
      <c r="B6" s="17" t="s">
        <v>18</v>
      </c>
      <c r="C6" s="585">
        <v>0</v>
      </c>
      <c r="D6" s="585">
        <v>2009.017219321491</v>
      </c>
      <c r="E6" s="585">
        <v>854.8930559885797</v>
      </c>
      <c r="F6" s="585">
        <v>14581.364060895279</v>
      </c>
      <c r="G6" s="585">
        <v>0</v>
      </c>
      <c r="H6" s="585">
        <v>410.92194212160479</v>
      </c>
      <c r="I6" s="585">
        <v>0</v>
      </c>
      <c r="J6" s="585">
        <v>0</v>
      </c>
      <c r="K6" s="586">
        <v>0</v>
      </c>
      <c r="L6" s="586">
        <v>0</v>
      </c>
      <c r="M6" s="586">
        <v>0</v>
      </c>
      <c r="N6" s="586">
        <v>0</v>
      </c>
      <c r="O6" s="586">
        <v>2614306.1150003052</v>
      </c>
      <c r="P6" s="586">
        <v>31521.12093136815</v>
      </c>
      <c r="Q6" s="587">
        <v>2663683.4322100002</v>
      </c>
    </row>
    <row r="7" spans="2:17" ht="15" customHeight="1" x14ac:dyDescent="0.35">
      <c r="B7" s="17" t="s">
        <v>19</v>
      </c>
      <c r="C7" s="585">
        <v>0</v>
      </c>
      <c r="D7" s="585">
        <v>18404.113000000001</v>
      </c>
      <c r="E7" s="585">
        <v>184.941</v>
      </c>
      <c r="F7" s="585">
        <v>79226.653000000006</v>
      </c>
      <c r="G7" s="585">
        <v>356.58</v>
      </c>
      <c r="H7" s="585">
        <v>3304.7289700000001</v>
      </c>
      <c r="I7" s="585">
        <v>56455.875</v>
      </c>
      <c r="J7" s="585">
        <v>14467.45192666667</v>
      </c>
      <c r="K7" s="585">
        <v>104414.5597433333</v>
      </c>
      <c r="L7" s="585">
        <v>75.602999999999994</v>
      </c>
      <c r="M7" s="585">
        <v>6792.3050000000003</v>
      </c>
      <c r="N7" s="585">
        <v>6377.8670000000002</v>
      </c>
      <c r="O7" s="585">
        <v>0</v>
      </c>
      <c r="P7" s="585">
        <v>23859.12458</v>
      </c>
      <c r="Q7" s="587">
        <v>313919.80222000001</v>
      </c>
    </row>
    <row r="8" spans="2:17" ht="15" customHeight="1" x14ac:dyDescent="0.35">
      <c r="B8" s="17" t="s">
        <v>20</v>
      </c>
      <c r="C8" s="585">
        <v>0</v>
      </c>
      <c r="D8" s="585">
        <v>43723.345999999998</v>
      </c>
      <c r="E8" s="585">
        <v>81595.585000000006</v>
      </c>
      <c r="F8" s="585">
        <v>497336.087</v>
      </c>
      <c r="G8" s="585">
        <v>601895.04599999997</v>
      </c>
      <c r="H8" s="585">
        <v>21554.617999999999</v>
      </c>
      <c r="I8" s="585">
        <v>715229.64198733889</v>
      </c>
      <c r="J8" s="585">
        <v>110332.87671469479</v>
      </c>
      <c r="K8" s="586">
        <v>0</v>
      </c>
      <c r="L8" s="586">
        <v>206438.39</v>
      </c>
      <c r="M8" s="586">
        <v>91050.501000000004</v>
      </c>
      <c r="N8" s="586">
        <v>230485.258</v>
      </c>
      <c r="O8" s="586">
        <v>0</v>
      </c>
      <c r="P8" s="586">
        <v>0</v>
      </c>
      <c r="Q8" s="587">
        <v>2599641.3497020341</v>
      </c>
    </row>
    <row r="9" spans="2:17" ht="15" customHeight="1" x14ac:dyDescent="0.35">
      <c r="B9" s="17" t="s">
        <v>22</v>
      </c>
      <c r="C9" s="585">
        <v>314464.35580000002</v>
      </c>
      <c r="D9" s="585">
        <v>139440.7630482075</v>
      </c>
      <c r="E9" s="585">
        <v>34565.41133496246</v>
      </c>
      <c r="F9" s="585">
        <v>1418320.290190869</v>
      </c>
      <c r="G9" s="585">
        <v>206332.03992565369</v>
      </c>
      <c r="H9" s="585">
        <v>112694.5673565677</v>
      </c>
      <c r="I9" s="585">
        <v>54259.451149152272</v>
      </c>
      <c r="J9" s="585">
        <v>34927.31002350038</v>
      </c>
      <c r="K9" s="586">
        <v>0</v>
      </c>
      <c r="L9" s="586">
        <v>370493.99684199772</v>
      </c>
      <c r="M9" s="586">
        <v>29410.94918846236</v>
      </c>
      <c r="N9" s="586">
        <v>362044.96606075153</v>
      </c>
      <c r="O9" s="586">
        <v>3629303.8048444102</v>
      </c>
      <c r="P9" s="586">
        <v>391647.44372546318</v>
      </c>
      <c r="Q9" s="587">
        <v>7097905.3494899971</v>
      </c>
    </row>
    <row r="10" spans="2:17" ht="15" customHeight="1" x14ac:dyDescent="0.35">
      <c r="B10" s="17" t="s">
        <v>278</v>
      </c>
      <c r="C10" s="585">
        <v>3688.8153000000002</v>
      </c>
      <c r="D10" s="585">
        <v>502733.71975999989</v>
      </c>
      <c r="E10" s="585">
        <v>45528.41893</v>
      </c>
      <c r="F10" s="585">
        <v>1341993.7815099999</v>
      </c>
      <c r="G10" s="585">
        <v>381258.60012999998</v>
      </c>
      <c r="H10" s="585">
        <v>517466.55550999998</v>
      </c>
      <c r="I10" s="585">
        <v>31121.39178758351</v>
      </c>
      <c r="J10" s="585">
        <v>27121.44584</v>
      </c>
      <c r="K10" s="586">
        <v>0</v>
      </c>
      <c r="L10" s="586">
        <v>537534.42635000008</v>
      </c>
      <c r="M10" s="586">
        <v>644643.43050999998</v>
      </c>
      <c r="N10" s="586">
        <v>2324858.3678199998</v>
      </c>
      <c r="O10" s="586">
        <v>69424.587065308398</v>
      </c>
      <c r="P10" s="586">
        <v>117233.2524</v>
      </c>
      <c r="Q10" s="587">
        <v>6544606.7929128921</v>
      </c>
    </row>
    <row r="11" spans="2:17" ht="15" customHeight="1" x14ac:dyDescent="0.35">
      <c r="B11" s="17" t="s">
        <v>279</v>
      </c>
      <c r="C11" s="585">
        <v>0</v>
      </c>
      <c r="D11" s="585">
        <v>54453.855000000003</v>
      </c>
      <c r="E11" s="585">
        <v>3729.192</v>
      </c>
      <c r="F11" s="585">
        <v>161800.92800000001</v>
      </c>
      <c r="G11" s="585">
        <v>14319.922</v>
      </c>
      <c r="H11" s="585">
        <v>16659.592000000001</v>
      </c>
      <c r="I11" s="585">
        <v>45264.938999999998</v>
      </c>
      <c r="J11" s="585">
        <v>15360.939</v>
      </c>
      <c r="K11" s="586">
        <v>0</v>
      </c>
      <c r="L11" s="586">
        <v>12363.263000000001</v>
      </c>
      <c r="M11" s="586">
        <v>5033.866</v>
      </c>
      <c r="N11" s="586">
        <v>8892.0499999999993</v>
      </c>
      <c r="O11" s="586">
        <v>0</v>
      </c>
      <c r="P11" s="586">
        <v>15375.558000000001</v>
      </c>
      <c r="Q11" s="587">
        <v>353254.10399999999</v>
      </c>
    </row>
    <row r="12" spans="2:17" ht="15" customHeight="1" x14ac:dyDescent="0.35">
      <c r="B12" s="17" t="s">
        <v>25</v>
      </c>
      <c r="C12" s="585">
        <v>0</v>
      </c>
      <c r="D12" s="585">
        <v>139351.4069</v>
      </c>
      <c r="E12" s="585">
        <v>16615.9918</v>
      </c>
      <c r="F12" s="585">
        <v>589248.8203299999</v>
      </c>
      <c r="G12" s="585">
        <v>46425.981110000001</v>
      </c>
      <c r="H12" s="585">
        <v>53616.721149999998</v>
      </c>
      <c r="I12" s="585">
        <v>85514.011880000005</v>
      </c>
      <c r="J12" s="585">
        <v>53002.00028</v>
      </c>
      <c r="K12" s="586">
        <v>0</v>
      </c>
      <c r="L12" s="586">
        <v>112206.44124</v>
      </c>
      <c r="M12" s="586">
        <v>113372.09758</v>
      </c>
      <c r="N12" s="586">
        <v>874678.76698000019</v>
      </c>
      <c r="O12" s="586">
        <v>339059.57316000003</v>
      </c>
      <c r="P12" s="586">
        <v>233826.66437000001</v>
      </c>
      <c r="Q12" s="587">
        <v>2656918.4767800001</v>
      </c>
    </row>
    <row r="13" spans="2:17" ht="15" customHeight="1" x14ac:dyDescent="0.35">
      <c r="B13" s="17" t="s">
        <v>26</v>
      </c>
      <c r="C13" s="585">
        <v>0</v>
      </c>
      <c r="D13" s="585">
        <v>9236.2549999999992</v>
      </c>
      <c r="E13" s="585">
        <v>1093.694</v>
      </c>
      <c r="F13" s="585">
        <v>19967.567999999999</v>
      </c>
      <c r="G13" s="585">
        <v>7023.7950000000001</v>
      </c>
      <c r="H13" s="585">
        <v>8576.7139999999999</v>
      </c>
      <c r="I13" s="585">
        <v>3465</v>
      </c>
      <c r="J13" s="585">
        <v>3465</v>
      </c>
      <c r="K13" s="586">
        <v>0</v>
      </c>
      <c r="L13" s="586">
        <v>3465</v>
      </c>
      <c r="M13" s="586">
        <v>0</v>
      </c>
      <c r="N13" s="586">
        <v>0</v>
      </c>
      <c r="O13" s="586">
        <v>0</v>
      </c>
      <c r="P13" s="586">
        <v>2273.0010000000002</v>
      </c>
      <c r="Q13" s="587">
        <v>58566.027000000002</v>
      </c>
    </row>
    <row r="14" spans="2:17" ht="15" customHeight="1" x14ac:dyDescent="0.35">
      <c r="B14" s="17" t="s">
        <v>27</v>
      </c>
      <c r="C14" s="585">
        <v>0</v>
      </c>
      <c r="D14" s="585">
        <v>0</v>
      </c>
      <c r="E14" s="585">
        <v>0</v>
      </c>
      <c r="F14" s="585">
        <v>0</v>
      </c>
      <c r="G14" s="585">
        <v>0</v>
      </c>
      <c r="H14" s="585">
        <v>0</v>
      </c>
      <c r="I14" s="585">
        <v>0</v>
      </c>
      <c r="J14" s="585">
        <v>0</v>
      </c>
      <c r="K14" s="586">
        <v>110289.711</v>
      </c>
      <c r="L14" s="586">
        <v>0</v>
      </c>
      <c r="M14" s="586">
        <v>0</v>
      </c>
      <c r="N14" s="586">
        <v>0</v>
      </c>
      <c r="O14" s="586">
        <v>0</v>
      </c>
      <c r="P14" s="586">
        <v>0</v>
      </c>
      <c r="Q14" s="587">
        <v>110289.711</v>
      </c>
    </row>
    <row r="15" spans="2:17" ht="15" customHeight="1" x14ac:dyDescent="0.35">
      <c r="B15" s="17" t="s">
        <v>28</v>
      </c>
      <c r="C15" s="585">
        <v>654712.18799999997</v>
      </c>
      <c r="D15" s="585">
        <v>144712.30799999999</v>
      </c>
      <c r="E15" s="585">
        <v>16692.2</v>
      </c>
      <c r="F15" s="585">
        <v>158812.71</v>
      </c>
      <c r="G15" s="585">
        <v>26774.753000000001</v>
      </c>
      <c r="H15" s="585">
        <v>102021.63099999999</v>
      </c>
      <c r="I15" s="585">
        <v>61539.993000000002</v>
      </c>
      <c r="J15" s="585">
        <v>37360.500999999997</v>
      </c>
      <c r="K15" s="586">
        <v>421.52800000000002</v>
      </c>
      <c r="L15" s="586">
        <v>2274.511</v>
      </c>
      <c r="M15" s="586">
        <v>30244.121999999999</v>
      </c>
      <c r="N15" s="586">
        <v>39225.686999999998</v>
      </c>
      <c r="O15" s="586">
        <v>0</v>
      </c>
      <c r="P15" s="586">
        <v>149604.76699999999</v>
      </c>
      <c r="Q15" s="587">
        <v>1424396.899</v>
      </c>
    </row>
    <row r="16" spans="2:17" ht="15" customHeight="1" x14ac:dyDescent="0.35">
      <c r="B16" s="17" t="s">
        <v>29</v>
      </c>
      <c r="C16" s="585">
        <v>0</v>
      </c>
      <c r="D16" s="585">
        <v>156470.52194999999</v>
      </c>
      <c r="E16" s="585">
        <v>26814.095150000001</v>
      </c>
      <c r="F16" s="585">
        <v>422846.91856000002</v>
      </c>
      <c r="G16" s="585">
        <v>41554.728508</v>
      </c>
      <c r="H16" s="585">
        <v>87115.88812399999</v>
      </c>
      <c r="I16" s="585">
        <v>41267.454239999992</v>
      </c>
      <c r="J16" s="585">
        <v>41234.421119999999</v>
      </c>
      <c r="K16" s="586">
        <v>0</v>
      </c>
      <c r="L16" s="586">
        <v>37674.158819999997</v>
      </c>
      <c r="M16" s="586">
        <v>95814.71921000001</v>
      </c>
      <c r="N16" s="586">
        <v>6252.7500300000002</v>
      </c>
      <c r="O16" s="586">
        <v>1154577.7538399999</v>
      </c>
      <c r="P16" s="586">
        <v>127941.7235722</v>
      </c>
      <c r="Q16" s="587">
        <v>2239565.1331242002</v>
      </c>
    </row>
    <row r="17" spans="2:17" ht="15" customHeight="1" x14ac:dyDescent="0.35">
      <c r="B17" s="17" t="s">
        <v>30</v>
      </c>
      <c r="C17" s="585">
        <v>1186812.612</v>
      </c>
      <c r="D17" s="585">
        <v>534528.73800000001</v>
      </c>
      <c r="E17" s="585">
        <v>55552.165000000001</v>
      </c>
      <c r="F17" s="585">
        <v>2540943.9180000001</v>
      </c>
      <c r="G17" s="585">
        <v>99256.180999999997</v>
      </c>
      <c r="H17" s="585">
        <v>419337.82799999998</v>
      </c>
      <c r="I17" s="585">
        <v>73194.149000000005</v>
      </c>
      <c r="J17" s="585">
        <v>56064.112000000001</v>
      </c>
      <c r="K17" s="586">
        <v>0</v>
      </c>
      <c r="L17" s="586">
        <v>40577.703999999998</v>
      </c>
      <c r="M17" s="586">
        <v>90858.032000000007</v>
      </c>
      <c r="N17" s="586">
        <v>43854.167999999998</v>
      </c>
      <c r="O17" s="586">
        <v>2816552.6359999999</v>
      </c>
      <c r="P17" s="586">
        <v>436816.38699999999</v>
      </c>
      <c r="Q17" s="587">
        <v>8394348.6300000008</v>
      </c>
    </row>
    <row r="18" spans="2:17" ht="15" customHeight="1" x14ac:dyDescent="0.35">
      <c r="B18" s="17" t="s">
        <v>32</v>
      </c>
      <c r="C18" s="585">
        <v>85501.394</v>
      </c>
      <c r="D18" s="585">
        <v>161420.48199999999</v>
      </c>
      <c r="E18" s="585">
        <v>15505.486000000001</v>
      </c>
      <c r="F18" s="585">
        <v>683575.11600000004</v>
      </c>
      <c r="G18" s="585">
        <v>163581.42199999999</v>
      </c>
      <c r="H18" s="585">
        <v>351547.00799999997</v>
      </c>
      <c r="I18" s="585">
        <v>12630.843999999999</v>
      </c>
      <c r="J18" s="585">
        <v>20104.996999999999</v>
      </c>
      <c r="K18" s="586">
        <v>0</v>
      </c>
      <c r="L18" s="586">
        <v>67626.120999999999</v>
      </c>
      <c r="M18" s="586">
        <v>97652.017000000007</v>
      </c>
      <c r="N18" s="586">
        <v>94239.649000000005</v>
      </c>
      <c r="O18" s="586">
        <v>0</v>
      </c>
      <c r="P18" s="586">
        <v>149426.06</v>
      </c>
      <c r="Q18" s="587">
        <v>1902810.5959999999</v>
      </c>
    </row>
    <row r="19" spans="2:17" ht="15" customHeight="1" x14ac:dyDescent="0.35">
      <c r="B19" s="17" t="s">
        <v>34</v>
      </c>
      <c r="C19" s="585">
        <v>1308122.47</v>
      </c>
      <c r="D19" s="585">
        <v>175158.69</v>
      </c>
      <c r="E19" s="585">
        <v>49192.279000000002</v>
      </c>
      <c r="F19" s="585">
        <v>1370749.324</v>
      </c>
      <c r="G19" s="585">
        <v>186938.10800000001</v>
      </c>
      <c r="H19" s="585">
        <v>119335.129</v>
      </c>
      <c r="I19" s="585">
        <v>180762.32800000001</v>
      </c>
      <c r="J19" s="585">
        <v>49173.862999999998</v>
      </c>
      <c r="K19" s="586">
        <v>0</v>
      </c>
      <c r="L19" s="586">
        <v>172845.04</v>
      </c>
      <c r="M19" s="586">
        <v>58414.618000000002</v>
      </c>
      <c r="N19" s="586">
        <v>379584.70299999998</v>
      </c>
      <c r="O19" s="586">
        <v>257632.24400000001</v>
      </c>
      <c r="P19" s="586">
        <v>252207.81899999999</v>
      </c>
      <c r="Q19" s="587">
        <v>4560116.6150000002</v>
      </c>
    </row>
    <row r="20" spans="2:17" ht="15" customHeight="1" x14ac:dyDescent="0.35">
      <c r="B20" s="17" t="s">
        <v>35</v>
      </c>
      <c r="C20" s="585">
        <v>0</v>
      </c>
      <c r="D20" s="585">
        <v>92634.229000000007</v>
      </c>
      <c r="E20" s="585">
        <v>24885.022000000001</v>
      </c>
      <c r="F20" s="585">
        <v>177936.53700000001</v>
      </c>
      <c r="G20" s="585">
        <v>2226.9299999999998</v>
      </c>
      <c r="H20" s="585">
        <v>31181.312000000002</v>
      </c>
      <c r="I20" s="585">
        <v>1986.93</v>
      </c>
      <c r="J20" s="585">
        <v>2980.395</v>
      </c>
      <c r="K20" s="586">
        <v>0</v>
      </c>
      <c r="L20" s="586">
        <v>2772.2730000000001</v>
      </c>
      <c r="M20" s="586">
        <v>30333.324000000001</v>
      </c>
      <c r="N20" s="586">
        <v>1986.932</v>
      </c>
      <c r="O20" s="586">
        <v>0</v>
      </c>
      <c r="P20" s="586">
        <v>80563.375</v>
      </c>
      <c r="Q20" s="587">
        <v>449487.25900000002</v>
      </c>
    </row>
    <row r="21" spans="2:17" ht="15" customHeight="1" x14ac:dyDescent="0.35">
      <c r="B21" s="672" t="s">
        <v>36</v>
      </c>
      <c r="C21" s="596">
        <v>0</v>
      </c>
      <c r="D21" s="596">
        <v>0</v>
      </c>
      <c r="E21" s="596">
        <v>82</v>
      </c>
      <c r="F21" s="596">
        <v>35</v>
      </c>
      <c r="G21" s="596">
        <v>0</v>
      </c>
      <c r="H21" s="596">
        <v>45</v>
      </c>
      <c r="I21" s="596">
        <v>45</v>
      </c>
      <c r="J21" s="596">
        <v>283</v>
      </c>
      <c r="K21" s="596">
        <v>17045</v>
      </c>
      <c r="L21" s="596">
        <v>185</v>
      </c>
      <c r="M21" s="596">
        <v>4</v>
      </c>
      <c r="N21" s="596">
        <v>383</v>
      </c>
      <c r="O21" s="596">
        <v>0</v>
      </c>
      <c r="P21" s="596">
        <v>6</v>
      </c>
      <c r="Q21" s="609">
        <v>18114</v>
      </c>
    </row>
    <row r="22" spans="2:17" ht="15" customHeight="1" x14ac:dyDescent="0.35">
      <c r="B22" s="672" t="s">
        <v>280</v>
      </c>
      <c r="C22" s="596">
        <v>7248</v>
      </c>
      <c r="D22" s="596">
        <v>34391</v>
      </c>
      <c r="E22" s="596">
        <v>0</v>
      </c>
      <c r="F22" s="596">
        <v>772743</v>
      </c>
      <c r="G22" s="596">
        <v>289629</v>
      </c>
      <c r="H22" s="596">
        <v>48800</v>
      </c>
      <c r="I22" s="596">
        <v>0</v>
      </c>
      <c r="J22" s="596">
        <v>48266</v>
      </c>
      <c r="K22" s="596">
        <v>3838</v>
      </c>
      <c r="L22" s="596">
        <v>771075</v>
      </c>
      <c r="M22" s="596">
        <v>256</v>
      </c>
      <c r="N22" s="596">
        <v>0</v>
      </c>
      <c r="O22" s="596">
        <v>0</v>
      </c>
      <c r="P22" s="596">
        <v>82429</v>
      </c>
      <c r="Q22" s="609">
        <v>2058676</v>
      </c>
    </row>
    <row r="23" spans="2:17" ht="15" customHeight="1" x14ac:dyDescent="0.35">
      <c r="B23" s="17" t="s">
        <v>281</v>
      </c>
      <c r="C23" s="585">
        <v>0</v>
      </c>
      <c r="D23" s="585">
        <v>0</v>
      </c>
      <c r="E23" s="585">
        <v>0</v>
      </c>
      <c r="F23" s="585">
        <v>0</v>
      </c>
      <c r="G23" s="585">
        <v>0</v>
      </c>
      <c r="H23" s="585">
        <v>0</v>
      </c>
      <c r="I23" s="585">
        <v>0</v>
      </c>
      <c r="J23" s="585">
        <v>0</v>
      </c>
      <c r="K23" s="586">
        <v>0</v>
      </c>
      <c r="L23" s="586">
        <v>0</v>
      </c>
      <c r="M23" s="586">
        <v>0</v>
      </c>
      <c r="N23" s="586">
        <v>0</v>
      </c>
      <c r="O23" s="586">
        <v>134532.49010513321</v>
      </c>
      <c r="P23" s="586">
        <v>0</v>
      </c>
      <c r="Q23" s="587">
        <v>134532.49010513321</v>
      </c>
    </row>
    <row r="24" spans="2:17" ht="15" customHeight="1" x14ac:dyDescent="0.35">
      <c r="B24" s="17" t="s">
        <v>38</v>
      </c>
      <c r="C24" s="585">
        <v>0</v>
      </c>
      <c r="D24" s="585">
        <v>72097.285000000003</v>
      </c>
      <c r="E24" s="585">
        <v>1338.182</v>
      </c>
      <c r="F24" s="585">
        <v>362206.14799999999</v>
      </c>
      <c r="G24" s="585">
        <v>33934.084999999999</v>
      </c>
      <c r="H24" s="585">
        <v>8828.0519999999997</v>
      </c>
      <c r="I24" s="585">
        <v>1754.2719999999999</v>
      </c>
      <c r="J24" s="585">
        <v>7700.9160000000002</v>
      </c>
      <c r="K24" s="586">
        <v>0</v>
      </c>
      <c r="L24" s="586">
        <v>5674.2709999999997</v>
      </c>
      <c r="M24" s="586">
        <v>72858.774000000005</v>
      </c>
      <c r="N24" s="586">
        <v>3193.4589999999998</v>
      </c>
      <c r="O24" s="586">
        <v>91092.463000000003</v>
      </c>
      <c r="P24" s="586">
        <v>12629.616</v>
      </c>
      <c r="Q24" s="587">
        <v>673307.52300000004</v>
      </c>
    </row>
    <row r="25" spans="2:17" ht="15" customHeight="1" x14ac:dyDescent="0.35">
      <c r="B25" s="17" t="s">
        <v>39</v>
      </c>
      <c r="C25" s="585">
        <v>0</v>
      </c>
      <c r="D25" s="585">
        <v>25839.149050000011</v>
      </c>
      <c r="E25" s="585">
        <v>1449.2</v>
      </c>
      <c r="F25" s="585">
        <v>48297.933734931998</v>
      </c>
      <c r="G25" s="585">
        <v>808.23500000000001</v>
      </c>
      <c r="H25" s="585">
        <v>2671.0786619619998</v>
      </c>
      <c r="I25" s="585">
        <v>2020.5830000000001</v>
      </c>
      <c r="J25" s="585">
        <v>2525.7249999999999</v>
      </c>
      <c r="K25" s="586">
        <v>1010.292</v>
      </c>
      <c r="L25" s="586">
        <v>8411.6682399999991</v>
      </c>
      <c r="M25" s="586">
        <v>23716.356048755999</v>
      </c>
      <c r="N25" s="586">
        <v>3045.6295635860001</v>
      </c>
      <c r="O25" s="586">
        <v>0</v>
      </c>
      <c r="P25" s="586">
        <v>-2734.7704400000198</v>
      </c>
      <c r="Q25" s="587">
        <v>117061.07985923599</v>
      </c>
    </row>
    <row r="26" spans="2:17" ht="15" customHeight="1" x14ac:dyDescent="0.35">
      <c r="B26" s="17" t="s">
        <v>40</v>
      </c>
      <c r="C26" s="585">
        <v>0</v>
      </c>
      <c r="D26" s="585">
        <v>89550.197666514607</v>
      </c>
      <c r="E26" s="585">
        <v>9710.0722351518016</v>
      </c>
      <c r="F26" s="585">
        <v>379304.5360983336</v>
      </c>
      <c r="G26" s="585">
        <v>44345.123103644313</v>
      </c>
      <c r="H26" s="585">
        <v>22933.05835491504</v>
      </c>
      <c r="I26" s="585">
        <v>10878.268283004059</v>
      </c>
      <c r="J26" s="585">
        <v>62690.617163608753</v>
      </c>
      <c r="K26" s="586">
        <v>0</v>
      </c>
      <c r="L26" s="586">
        <v>24275.491144184271</v>
      </c>
      <c r="M26" s="586">
        <v>113334.5856682794</v>
      </c>
      <c r="N26" s="586">
        <v>232158.3574407479</v>
      </c>
      <c r="O26" s="586">
        <v>912614.77060400113</v>
      </c>
      <c r="P26" s="586">
        <v>115710.8258416163</v>
      </c>
      <c r="Q26" s="587">
        <v>2017505.903604001</v>
      </c>
    </row>
    <row r="27" spans="2:17" ht="15" customHeight="1" x14ac:dyDescent="0.35">
      <c r="B27" s="17" t="s">
        <v>41</v>
      </c>
      <c r="C27" s="585">
        <v>552577.34988664044</v>
      </c>
      <c r="D27" s="585">
        <v>374117.46779131278</v>
      </c>
      <c r="E27" s="585">
        <v>44728.393709000527</v>
      </c>
      <c r="F27" s="585">
        <v>2127079.132592483</v>
      </c>
      <c r="G27" s="585">
        <v>97423.694075223844</v>
      </c>
      <c r="H27" s="585">
        <v>146088.03508</v>
      </c>
      <c r="I27" s="585">
        <v>6603.6885393467937</v>
      </c>
      <c r="J27" s="585">
        <v>18857.366646185641</v>
      </c>
      <c r="K27" s="586">
        <v>0</v>
      </c>
      <c r="L27" s="586">
        <v>27159.14606615949</v>
      </c>
      <c r="M27" s="586">
        <v>258915.89228799491</v>
      </c>
      <c r="N27" s="586">
        <v>5203.6986849064024</v>
      </c>
      <c r="O27" s="586">
        <v>0</v>
      </c>
      <c r="P27" s="586">
        <v>332712.36086327687</v>
      </c>
      <c r="Q27" s="587">
        <v>3991466.2262225319</v>
      </c>
    </row>
    <row r="28" spans="2:17" ht="15" customHeight="1" x14ac:dyDescent="0.35">
      <c r="B28" s="672" t="s">
        <v>282</v>
      </c>
      <c r="C28" s="596">
        <v>157196</v>
      </c>
      <c r="D28" s="596">
        <v>139893</v>
      </c>
      <c r="E28" s="596">
        <v>5340</v>
      </c>
      <c r="F28" s="596">
        <v>303378</v>
      </c>
      <c r="G28" s="596">
        <v>115974</v>
      </c>
      <c r="H28" s="596">
        <v>72978</v>
      </c>
      <c r="I28" s="596">
        <v>132521</v>
      </c>
      <c r="J28" s="596">
        <v>44345</v>
      </c>
      <c r="K28" s="596">
        <v>0</v>
      </c>
      <c r="L28" s="596">
        <v>17093</v>
      </c>
      <c r="M28" s="596">
        <v>74140</v>
      </c>
      <c r="N28" s="596">
        <v>30050</v>
      </c>
      <c r="O28" s="596">
        <v>420531</v>
      </c>
      <c r="P28" s="596">
        <v>131084</v>
      </c>
      <c r="Q28" s="609">
        <v>1644523</v>
      </c>
    </row>
    <row r="29" spans="2:17" ht="15" customHeight="1" x14ac:dyDescent="0.35">
      <c r="B29" s="17" t="s">
        <v>42</v>
      </c>
      <c r="C29" s="585">
        <v>30044.098000000002</v>
      </c>
      <c r="D29" s="585">
        <v>122490.776</v>
      </c>
      <c r="E29" s="585">
        <v>22086.331999999999</v>
      </c>
      <c r="F29" s="585">
        <v>301096.83199999999</v>
      </c>
      <c r="G29" s="585">
        <v>7357.4560000000001</v>
      </c>
      <c r="H29" s="585">
        <v>80976.607000000004</v>
      </c>
      <c r="I29" s="585">
        <v>28550.151999999998</v>
      </c>
      <c r="J29" s="585">
        <v>20349.705000000002</v>
      </c>
      <c r="K29" s="586">
        <v>0</v>
      </c>
      <c r="L29" s="586">
        <v>34045.144999999997</v>
      </c>
      <c r="M29" s="586">
        <v>37468.726000000002</v>
      </c>
      <c r="N29" s="586">
        <v>52463.069000000003</v>
      </c>
      <c r="O29" s="586">
        <v>0</v>
      </c>
      <c r="P29" s="586">
        <v>39974.807000000001</v>
      </c>
      <c r="Q29" s="587">
        <v>776903.70499999996</v>
      </c>
    </row>
    <row r="30" spans="2:17" ht="15" customHeight="1" x14ac:dyDescent="0.35">
      <c r="B30" s="17" t="s">
        <v>283</v>
      </c>
      <c r="C30" s="585">
        <v>231405.50099999999</v>
      </c>
      <c r="D30" s="585">
        <v>113492.99291</v>
      </c>
      <c r="E30" s="585">
        <v>37785.99136</v>
      </c>
      <c r="F30" s="585">
        <v>447719.34868</v>
      </c>
      <c r="G30" s="585">
        <v>176518.58963</v>
      </c>
      <c r="H30" s="585">
        <v>35682.69081</v>
      </c>
      <c r="I30" s="585">
        <v>37707.108</v>
      </c>
      <c r="J30" s="585">
        <v>27430.551350000002</v>
      </c>
      <c r="K30" s="586">
        <v>0</v>
      </c>
      <c r="L30" s="586">
        <v>40012.699139999997</v>
      </c>
      <c r="M30" s="586">
        <v>370062.3541</v>
      </c>
      <c r="N30" s="586">
        <v>842165.69727999996</v>
      </c>
      <c r="O30" s="586">
        <v>146196.41899999999</v>
      </c>
      <c r="P30" s="586">
        <v>58364.041649999999</v>
      </c>
      <c r="Q30" s="587">
        <v>2564543.9849100001</v>
      </c>
    </row>
    <row r="31" spans="2:17" ht="15" customHeight="1" x14ac:dyDescent="0.35">
      <c r="B31" s="17" t="s">
        <v>284</v>
      </c>
      <c r="C31" s="585">
        <v>0</v>
      </c>
      <c r="D31" s="585">
        <v>19170.664000000001</v>
      </c>
      <c r="E31" s="585">
        <v>2454.433</v>
      </c>
      <c r="F31" s="585">
        <v>98583.85</v>
      </c>
      <c r="G31" s="585">
        <v>155757.78599999999</v>
      </c>
      <c r="H31" s="585">
        <v>-1251.28</v>
      </c>
      <c r="I31" s="585">
        <v>6133.1970000000001</v>
      </c>
      <c r="J31" s="585">
        <v>22473.128000000001</v>
      </c>
      <c r="K31" s="586">
        <v>0</v>
      </c>
      <c r="L31" s="586">
        <v>3588.2759999999998</v>
      </c>
      <c r="M31" s="586">
        <v>18711.012999999999</v>
      </c>
      <c r="N31" s="586">
        <v>10149.062</v>
      </c>
      <c r="O31" s="586">
        <v>181683.14</v>
      </c>
      <c r="P31" s="586">
        <v>2831.4209999999998</v>
      </c>
      <c r="Q31" s="587">
        <v>520284.69</v>
      </c>
    </row>
    <row r="32" spans="2:17" ht="15" customHeight="1" x14ac:dyDescent="0.35">
      <c r="B32" s="17" t="s">
        <v>285</v>
      </c>
      <c r="C32" s="585">
        <v>0</v>
      </c>
      <c r="D32" s="585">
        <v>17761.918000000001</v>
      </c>
      <c r="E32" s="585">
        <v>2559.3249999999998</v>
      </c>
      <c r="F32" s="585">
        <v>37269.218000000001</v>
      </c>
      <c r="G32" s="585">
        <v>2970.704603385695</v>
      </c>
      <c r="H32" s="585">
        <v>2017.8112605659539</v>
      </c>
      <c r="I32" s="585">
        <v>17514.663229216461</v>
      </c>
      <c r="J32" s="585">
        <v>7082.5435145692672</v>
      </c>
      <c r="K32" s="586">
        <v>0</v>
      </c>
      <c r="L32" s="586">
        <v>1143.8984278972209</v>
      </c>
      <c r="M32" s="586">
        <v>3961.2464131163201</v>
      </c>
      <c r="N32" s="586">
        <v>57043.031726939917</v>
      </c>
      <c r="O32" s="586">
        <v>0</v>
      </c>
      <c r="P32" s="586">
        <v>493.79082430915969</v>
      </c>
      <c r="Q32" s="587">
        <v>149818.15100000001</v>
      </c>
    </row>
    <row r="33" spans="2:17" ht="15" customHeight="1" x14ac:dyDescent="0.35">
      <c r="B33" s="17" t="s">
        <v>286</v>
      </c>
      <c r="C33" s="585">
        <v>0</v>
      </c>
      <c r="D33" s="585">
        <v>58436.965581114353</v>
      </c>
      <c r="E33" s="585">
        <v>19182.62243326399</v>
      </c>
      <c r="F33" s="585">
        <v>367660.52355643478</v>
      </c>
      <c r="G33" s="585">
        <v>74722.957570735336</v>
      </c>
      <c r="H33" s="585">
        <v>48072.116500365708</v>
      </c>
      <c r="I33" s="585">
        <v>41714.551292624586</v>
      </c>
      <c r="J33" s="585">
        <v>86064.667634930418</v>
      </c>
      <c r="K33" s="586">
        <v>556.18207999999993</v>
      </c>
      <c r="L33" s="586">
        <v>19683.1295463231</v>
      </c>
      <c r="M33" s="586">
        <v>170295.6486453588</v>
      </c>
      <c r="N33" s="586">
        <v>65969.962833182304</v>
      </c>
      <c r="O33" s="586">
        <v>0</v>
      </c>
      <c r="P33" s="586">
        <v>15094.329569999991</v>
      </c>
      <c r="Q33" s="587">
        <v>967453.65724433342</v>
      </c>
    </row>
    <row r="34" spans="2:17" ht="15" customHeight="1" x14ac:dyDescent="0.35">
      <c r="B34" s="17" t="s">
        <v>287</v>
      </c>
      <c r="C34" s="585">
        <v>0</v>
      </c>
      <c r="D34" s="585">
        <v>2682.15942</v>
      </c>
      <c r="E34" s="585">
        <v>83.255109999999988</v>
      </c>
      <c r="F34" s="585">
        <v>4366.1364400000002</v>
      </c>
      <c r="G34" s="585">
        <v>1389.78</v>
      </c>
      <c r="H34" s="585">
        <v>0</v>
      </c>
      <c r="I34" s="585">
        <v>10050</v>
      </c>
      <c r="J34" s="585">
        <v>0</v>
      </c>
      <c r="K34" s="586">
        <v>0</v>
      </c>
      <c r="L34" s="586">
        <v>453.98908999999998</v>
      </c>
      <c r="M34" s="586">
        <v>225.00498999999999</v>
      </c>
      <c r="N34" s="586">
        <v>109.75839000000001</v>
      </c>
      <c r="O34" s="586">
        <v>54155.879699999998</v>
      </c>
      <c r="P34" s="586">
        <v>1489.5002300000001</v>
      </c>
      <c r="Q34" s="587">
        <v>75005.463369999983</v>
      </c>
    </row>
    <row r="35" spans="2:17" ht="15" customHeight="1" x14ac:dyDescent="0.35">
      <c r="B35" s="17" t="s">
        <v>288</v>
      </c>
      <c r="C35" s="585">
        <v>0</v>
      </c>
      <c r="D35" s="585">
        <v>0</v>
      </c>
      <c r="E35" s="585">
        <v>0</v>
      </c>
      <c r="F35" s="585">
        <v>0</v>
      </c>
      <c r="G35" s="585">
        <v>0</v>
      </c>
      <c r="H35" s="585">
        <v>0</v>
      </c>
      <c r="I35" s="585">
        <v>0</v>
      </c>
      <c r="J35" s="585">
        <v>0</v>
      </c>
      <c r="K35" s="586">
        <v>0</v>
      </c>
      <c r="L35" s="586">
        <v>0</v>
      </c>
      <c r="M35" s="586">
        <v>0</v>
      </c>
      <c r="N35" s="586">
        <v>0</v>
      </c>
      <c r="O35" s="586">
        <v>17216.623</v>
      </c>
      <c r="P35" s="586">
        <v>59757.970999999998</v>
      </c>
      <c r="Q35" s="587">
        <v>76974.593999999997</v>
      </c>
    </row>
    <row r="36" spans="2:17" ht="15" customHeight="1" x14ac:dyDescent="0.35">
      <c r="B36" s="17" t="s">
        <v>48</v>
      </c>
      <c r="C36" s="585">
        <v>0</v>
      </c>
      <c r="D36" s="585">
        <v>2247.0925485204289</v>
      </c>
      <c r="E36" s="585">
        <v>1074.3397169410621</v>
      </c>
      <c r="F36" s="585">
        <v>8052.9031337031211</v>
      </c>
      <c r="G36" s="585">
        <v>4916.8496990791691</v>
      </c>
      <c r="H36" s="585">
        <v>1099.574423195583</v>
      </c>
      <c r="I36" s="585">
        <v>36161.13914352961</v>
      </c>
      <c r="J36" s="585">
        <v>56497.29973620802</v>
      </c>
      <c r="K36" s="586">
        <v>0</v>
      </c>
      <c r="L36" s="586">
        <v>435.69729577096717</v>
      </c>
      <c r="M36" s="586">
        <v>5409.664674346569</v>
      </c>
      <c r="N36" s="586">
        <v>4941.2493573062866</v>
      </c>
      <c r="O36" s="586">
        <v>2439.6194355493458</v>
      </c>
      <c r="P36" s="586">
        <v>755.87088078479485</v>
      </c>
      <c r="Q36" s="587">
        <v>124031.30004493499</v>
      </c>
    </row>
    <row r="37" spans="2:17" ht="15" customHeight="1" x14ac:dyDescent="0.35">
      <c r="B37" s="17" t="s">
        <v>49</v>
      </c>
      <c r="C37" s="585">
        <v>0</v>
      </c>
      <c r="D37" s="585">
        <v>106179.29399999999</v>
      </c>
      <c r="E37" s="585">
        <v>33062.872000000003</v>
      </c>
      <c r="F37" s="585">
        <v>525084.55200000003</v>
      </c>
      <c r="G37" s="585">
        <v>11482.531000000001</v>
      </c>
      <c r="H37" s="585">
        <v>98890.282000000007</v>
      </c>
      <c r="I37" s="585">
        <v>5592.3580000000002</v>
      </c>
      <c r="J37" s="585">
        <v>4573.9139999999998</v>
      </c>
      <c r="K37" s="586">
        <v>0</v>
      </c>
      <c r="L37" s="586">
        <v>4635.6440000000002</v>
      </c>
      <c r="M37" s="586">
        <v>11471.035</v>
      </c>
      <c r="N37" s="586">
        <v>11119.332</v>
      </c>
      <c r="O37" s="586">
        <v>0</v>
      </c>
      <c r="P37" s="586">
        <v>26027.421999999999</v>
      </c>
      <c r="Q37" s="587">
        <v>838119.23600000003</v>
      </c>
    </row>
    <row r="38" spans="2:17" ht="15" customHeight="1" x14ac:dyDescent="0.35">
      <c r="B38" s="17" t="s">
        <v>289</v>
      </c>
      <c r="C38" s="585">
        <v>59532.603999999999</v>
      </c>
      <c r="D38" s="585">
        <v>87543.19</v>
      </c>
      <c r="E38" s="585">
        <v>41573.841</v>
      </c>
      <c r="F38" s="585">
        <v>739239.52300000004</v>
      </c>
      <c r="G38" s="585">
        <v>68595.519</v>
      </c>
      <c r="H38" s="585">
        <v>18683.077000000001</v>
      </c>
      <c r="I38" s="585">
        <v>38072.559999999998</v>
      </c>
      <c r="J38" s="585">
        <v>26824.578000000001</v>
      </c>
      <c r="K38" s="586">
        <v>0</v>
      </c>
      <c r="L38" s="586">
        <v>83576.370999999999</v>
      </c>
      <c r="M38" s="586">
        <v>4959.5119999999997</v>
      </c>
      <c r="N38" s="586">
        <v>93383.64</v>
      </c>
      <c r="O38" s="586">
        <v>1251739.422</v>
      </c>
      <c r="P38" s="586">
        <v>346453.25099999999</v>
      </c>
      <c r="Q38" s="587">
        <v>2860177.088</v>
      </c>
    </row>
    <row r="39" spans="2:17" ht="15" customHeight="1" x14ac:dyDescent="0.35">
      <c r="B39" s="17" t="s">
        <v>50</v>
      </c>
      <c r="C39" s="585">
        <v>0</v>
      </c>
      <c r="D39" s="585">
        <v>51066.51919843637</v>
      </c>
      <c r="E39" s="585">
        <v>100.7841601750346</v>
      </c>
      <c r="F39" s="585">
        <v>215719.69898474301</v>
      </c>
      <c r="G39" s="585">
        <v>148.9685362167483</v>
      </c>
      <c r="H39" s="585">
        <v>2247.8357766820218</v>
      </c>
      <c r="I39" s="585">
        <v>33528.22451411996</v>
      </c>
      <c r="J39" s="585">
        <v>16508.64958813311</v>
      </c>
      <c r="K39" s="586">
        <v>0</v>
      </c>
      <c r="L39" s="586">
        <v>9983.7441385365128</v>
      </c>
      <c r="M39" s="586">
        <v>5474.3929712639328</v>
      </c>
      <c r="N39" s="586">
        <v>23092.95044592144</v>
      </c>
      <c r="O39" s="586">
        <v>425697.72408539691</v>
      </c>
      <c r="P39" s="586">
        <v>12749.036600375041</v>
      </c>
      <c r="Q39" s="587">
        <v>796318.52899999998</v>
      </c>
    </row>
    <row r="40" spans="2:17" ht="15" customHeight="1" x14ac:dyDescent="0.35">
      <c r="B40" s="672" t="s">
        <v>51</v>
      </c>
      <c r="C40" s="596">
        <v>0</v>
      </c>
      <c r="D40" s="596">
        <v>9350</v>
      </c>
      <c r="E40" s="596">
        <v>413</v>
      </c>
      <c r="F40" s="596">
        <v>28830</v>
      </c>
      <c r="G40" s="596">
        <v>2745</v>
      </c>
      <c r="H40" s="596">
        <v>4144</v>
      </c>
      <c r="I40" s="596">
        <v>4741</v>
      </c>
      <c r="J40" s="596">
        <v>3978</v>
      </c>
      <c r="K40" s="596">
        <v>0</v>
      </c>
      <c r="L40" s="596">
        <v>6552</v>
      </c>
      <c r="M40" s="596">
        <v>2312</v>
      </c>
      <c r="N40" s="596">
        <v>1815</v>
      </c>
      <c r="O40" s="596">
        <v>0</v>
      </c>
      <c r="P40" s="596">
        <v>20862</v>
      </c>
      <c r="Q40" s="609">
        <v>85743</v>
      </c>
    </row>
    <row r="41" spans="2:17" ht="15" customHeight="1" x14ac:dyDescent="0.35">
      <c r="B41" s="17" t="s">
        <v>52</v>
      </c>
      <c r="C41" s="585">
        <v>0</v>
      </c>
      <c r="D41" s="585">
        <v>624.33699999999999</v>
      </c>
      <c r="E41" s="585">
        <v>94.832999999999998</v>
      </c>
      <c r="F41" s="585">
        <v>2967.2809999999999</v>
      </c>
      <c r="G41" s="585">
        <v>0</v>
      </c>
      <c r="H41" s="585">
        <v>0</v>
      </c>
      <c r="I41" s="585">
        <v>0</v>
      </c>
      <c r="J41" s="585">
        <v>0</v>
      </c>
      <c r="K41" s="586">
        <v>0</v>
      </c>
      <c r="L41" s="586">
        <v>0</v>
      </c>
      <c r="M41" s="586">
        <v>0</v>
      </c>
      <c r="N41" s="586">
        <v>0</v>
      </c>
      <c r="O41" s="586">
        <v>0</v>
      </c>
      <c r="P41" s="586">
        <v>4973.6239999999998</v>
      </c>
      <c r="Q41" s="587">
        <v>8660.0750000000007</v>
      </c>
    </row>
    <row r="42" spans="2:17" ht="15" customHeight="1" x14ac:dyDescent="0.35">
      <c r="B42" s="17" t="s">
        <v>54</v>
      </c>
      <c r="C42" s="585">
        <v>0</v>
      </c>
      <c r="D42" s="585">
        <v>0</v>
      </c>
      <c r="E42" s="585">
        <v>0</v>
      </c>
      <c r="F42" s="585">
        <v>0</v>
      </c>
      <c r="G42" s="585">
        <v>0</v>
      </c>
      <c r="H42" s="585">
        <v>0</v>
      </c>
      <c r="I42" s="585">
        <v>0</v>
      </c>
      <c r="J42" s="585">
        <v>0</v>
      </c>
      <c r="K42" s="586">
        <v>0</v>
      </c>
      <c r="L42" s="586">
        <v>0</v>
      </c>
      <c r="M42" s="586">
        <v>0</v>
      </c>
      <c r="N42" s="586">
        <v>0</v>
      </c>
      <c r="O42" s="586">
        <v>0</v>
      </c>
      <c r="P42" s="586">
        <v>0</v>
      </c>
      <c r="Q42" s="587">
        <v>0</v>
      </c>
    </row>
    <row r="43" spans="2:17" ht="15" customHeight="1" x14ac:dyDescent="0.35">
      <c r="B43" s="163" t="s">
        <v>55</v>
      </c>
      <c r="C43" s="588">
        <f t="shared" ref="C43:Q43" si="0">SUM(C6:C42)</f>
        <v>4591305.3879866404</v>
      </c>
      <c r="D43" s="588">
        <f t="shared" si="0"/>
        <v>3501211.4530434273</v>
      </c>
      <c r="E43" s="588">
        <f t="shared" si="0"/>
        <v>595928.85099548346</v>
      </c>
      <c r="F43" s="588">
        <f t="shared" si="0"/>
        <v>16246973.632872395</v>
      </c>
      <c r="G43" s="588">
        <f t="shared" si="0"/>
        <v>2866664.3658919376</v>
      </c>
      <c r="H43" s="588">
        <f t="shared" si="0"/>
        <v>2437729.1539203757</v>
      </c>
      <c r="I43" s="588">
        <f t="shared" si="0"/>
        <v>1776279.7740459163</v>
      </c>
      <c r="J43" s="588">
        <f t="shared" si="0"/>
        <v>922046.97453849716</v>
      </c>
      <c r="K43" s="588">
        <f t="shared" si="0"/>
        <v>237575.27282333327</v>
      </c>
      <c r="L43" s="588">
        <f t="shared" si="0"/>
        <v>2624331.0983408699</v>
      </c>
      <c r="M43" s="588">
        <f t="shared" si="0"/>
        <v>2467196.1872875779</v>
      </c>
      <c r="N43" s="588">
        <f t="shared" si="0"/>
        <v>5808768.062613342</v>
      </c>
      <c r="O43" s="588">
        <f t="shared" si="0"/>
        <v>14518756.264840104</v>
      </c>
      <c r="P43" s="588">
        <f t="shared" si="0"/>
        <v>3273960.394599393</v>
      </c>
      <c r="Q43" s="588">
        <f t="shared" si="0"/>
        <v>61868729.873799294</v>
      </c>
    </row>
    <row r="44" spans="2:17" ht="15" customHeight="1" x14ac:dyDescent="0.35">
      <c r="B44" s="837" t="s">
        <v>56</v>
      </c>
      <c r="C44" s="723"/>
      <c r="D44" s="723"/>
      <c r="E44" s="723"/>
      <c r="F44" s="723"/>
      <c r="G44" s="723"/>
      <c r="H44" s="723"/>
      <c r="I44" s="723"/>
      <c r="J44" s="723"/>
      <c r="K44" s="723"/>
      <c r="L44" s="723"/>
      <c r="M44" s="723"/>
      <c r="N44" s="723"/>
      <c r="O44" s="723"/>
      <c r="P44" s="723"/>
      <c r="Q44" s="724"/>
    </row>
    <row r="45" spans="2:17" ht="15" customHeight="1" x14ac:dyDescent="0.35">
      <c r="B45" s="17" t="s">
        <v>57</v>
      </c>
      <c r="C45" s="585">
        <v>51460.545239999999</v>
      </c>
      <c r="D45" s="585">
        <v>467258.38900000002</v>
      </c>
      <c r="E45" s="585">
        <v>0</v>
      </c>
      <c r="F45" s="585">
        <v>1089648.1086155381</v>
      </c>
      <c r="G45" s="585">
        <v>9647.4505905114747</v>
      </c>
      <c r="H45" s="585">
        <v>56592.396739366137</v>
      </c>
      <c r="I45" s="585">
        <v>0</v>
      </c>
      <c r="J45" s="585">
        <v>4477.2909800000007</v>
      </c>
      <c r="K45" s="585">
        <v>0</v>
      </c>
      <c r="L45" s="585">
        <v>0</v>
      </c>
      <c r="M45" s="585">
        <v>0</v>
      </c>
      <c r="N45" s="585">
        <v>0</v>
      </c>
      <c r="O45" s="585">
        <v>455904.054</v>
      </c>
      <c r="P45" s="585">
        <v>579245.53897219</v>
      </c>
      <c r="Q45" s="593">
        <v>2714233.7741376059</v>
      </c>
    </row>
    <row r="46" spans="2:17" ht="15" customHeight="1" x14ac:dyDescent="0.35">
      <c r="B46" s="17" t="s">
        <v>290</v>
      </c>
      <c r="C46" s="585">
        <v>43.552999999999997</v>
      </c>
      <c r="D46" s="585">
        <v>29578.21</v>
      </c>
      <c r="E46" s="585">
        <v>159095.72099999999</v>
      </c>
      <c r="F46" s="585">
        <v>147486.21</v>
      </c>
      <c r="G46" s="585">
        <v>304.31099999999998</v>
      </c>
      <c r="H46" s="585">
        <v>23662.567999999999</v>
      </c>
      <c r="I46" s="585">
        <v>0</v>
      </c>
      <c r="J46" s="585">
        <v>1918.95</v>
      </c>
      <c r="K46" s="585">
        <v>0</v>
      </c>
      <c r="L46" s="585">
        <v>1030.9110000000001</v>
      </c>
      <c r="M46" s="585">
        <v>0</v>
      </c>
      <c r="N46" s="585">
        <v>0</v>
      </c>
      <c r="O46" s="585">
        <v>5791.5119999999997</v>
      </c>
      <c r="P46" s="585">
        <v>114276.442</v>
      </c>
      <c r="Q46" s="593">
        <v>483188.38799999998</v>
      </c>
    </row>
    <row r="47" spans="2:17" ht="15" customHeight="1" x14ac:dyDescent="0.35">
      <c r="B47" s="17" t="s">
        <v>291</v>
      </c>
      <c r="C47" s="585">
        <v>0</v>
      </c>
      <c r="D47" s="585">
        <v>-493.6</v>
      </c>
      <c r="E47" s="585">
        <v>29911.712</v>
      </c>
      <c r="F47" s="585">
        <v>219214.56599999999</v>
      </c>
      <c r="G47" s="585">
        <v>0</v>
      </c>
      <c r="H47" s="585">
        <v>-196.87</v>
      </c>
      <c r="I47" s="585">
        <v>0</v>
      </c>
      <c r="J47" s="585">
        <v>0</v>
      </c>
      <c r="K47" s="585">
        <v>0</v>
      </c>
      <c r="L47" s="585">
        <v>0</v>
      </c>
      <c r="M47" s="585">
        <v>0</v>
      </c>
      <c r="N47" s="585">
        <v>0</v>
      </c>
      <c r="O47" s="585">
        <v>0</v>
      </c>
      <c r="P47" s="585">
        <v>0</v>
      </c>
      <c r="Q47" s="593">
        <v>248435.80799999999</v>
      </c>
    </row>
    <row r="48" spans="2:17" ht="15" customHeight="1" x14ac:dyDescent="0.35">
      <c r="B48" s="17" t="s">
        <v>59</v>
      </c>
      <c r="C48" s="585">
        <v>31653.197489999999</v>
      </c>
      <c r="D48" s="585">
        <v>512510.50721000088</v>
      </c>
      <c r="E48" s="585">
        <v>0</v>
      </c>
      <c r="F48" s="585">
        <v>66120.077779999992</v>
      </c>
      <c r="G48" s="585">
        <v>0</v>
      </c>
      <c r="H48" s="585">
        <v>90081.636100000003</v>
      </c>
      <c r="I48" s="585">
        <v>0</v>
      </c>
      <c r="J48" s="585">
        <v>0</v>
      </c>
      <c r="K48" s="585">
        <v>0</v>
      </c>
      <c r="L48" s="585">
        <v>0</v>
      </c>
      <c r="M48" s="585">
        <v>0</v>
      </c>
      <c r="N48" s="585">
        <v>0</v>
      </c>
      <c r="O48" s="585">
        <v>0</v>
      </c>
      <c r="P48" s="585">
        <v>186803.44011</v>
      </c>
      <c r="Q48" s="593">
        <v>887168.85869000084</v>
      </c>
    </row>
    <row r="49" spans="2:17" ht="15" customHeight="1" x14ac:dyDescent="0.35">
      <c r="B49" s="17" t="s">
        <v>292</v>
      </c>
      <c r="C49" s="585">
        <v>15785.124</v>
      </c>
      <c r="D49" s="585">
        <v>189445.08499999999</v>
      </c>
      <c r="E49" s="585">
        <v>0</v>
      </c>
      <c r="F49" s="585">
        <v>570829.83299999998</v>
      </c>
      <c r="G49" s="585">
        <v>214.27199999999999</v>
      </c>
      <c r="H49" s="585">
        <v>14995.027</v>
      </c>
      <c r="I49" s="585">
        <v>0</v>
      </c>
      <c r="J49" s="585">
        <v>1870.309</v>
      </c>
      <c r="K49" s="585">
        <v>0</v>
      </c>
      <c r="L49" s="585">
        <v>106124.35</v>
      </c>
      <c r="M49" s="585">
        <v>1991.0070000000001</v>
      </c>
      <c r="N49" s="585">
        <v>0</v>
      </c>
      <c r="O49" s="585">
        <v>0</v>
      </c>
      <c r="P49" s="585">
        <v>46303.64</v>
      </c>
      <c r="Q49" s="593">
        <v>947558.647</v>
      </c>
    </row>
    <row r="50" spans="2:17" ht="15" customHeight="1" x14ac:dyDescent="0.35">
      <c r="B50" s="163" t="s">
        <v>55</v>
      </c>
      <c r="C50" s="588">
        <f t="shared" ref="C50:Q50" si="1">SUM(C45:C49)</f>
        <v>98942.419729999994</v>
      </c>
      <c r="D50" s="588">
        <f t="shared" si="1"/>
        <v>1198298.5912100009</v>
      </c>
      <c r="E50" s="588">
        <f t="shared" si="1"/>
        <v>189007.43299999999</v>
      </c>
      <c r="F50" s="588">
        <f t="shared" si="1"/>
        <v>2093298.7953955382</v>
      </c>
      <c r="G50" s="588">
        <f t="shared" si="1"/>
        <v>10166.033590511475</v>
      </c>
      <c r="H50" s="588">
        <f t="shared" si="1"/>
        <v>185134.75783936615</v>
      </c>
      <c r="I50" s="588">
        <f t="shared" si="1"/>
        <v>0</v>
      </c>
      <c r="J50" s="588">
        <f t="shared" si="1"/>
        <v>8266.5499799999998</v>
      </c>
      <c r="K50" s="588">
        <f t="shared" si="1"/>
        <v>0</v>
      </c>
      <c r="L50" s="588">
        <f t="shared" si="1"/>
        <v>107155.261</v>
      </c>
      <c r="M50" s="588">
        <f t="shared" si="1"/>
        <v>1991.0070000000001</v>
      </c>
      <c r="N50" s="588">
        <f t="shared" si="1"/>
        <v>0</v>
      </c>
      <c r="O50" s="588">
        <f t="shared" si="1"/>
        <v>461695.56599999999</v>
      </c>
      <c r="P50" s="588">
        <f t="shared" si="1"/>
        <v>926629.06108219002</v>
      </c>
      <c r="Q50" s="588">
        <f t="shared" si="1"/>
        <v>5280585.4758276064</v>
      </c>
    </row>
    <row r="51" spans="2:17" ht="14.25" customHeight="1" x14ac:dyDescent="0.35">
      <c r="B51" s="838" t="s">
        <v>61</v>
      </c>
      <c r="C51" s="728"/>
      <c r="D51" s="728"/>
      <c r="E51" s="728"/>
      <c r="F51" s="728"/>
      <c r="G51" s="728"/>
      <c r="H51" s="728"/>
      <c r="I51" s="728"/>
      <c r="J51" s="728"/>
      <c r="K51" s="728"/>
      <c r="L51" s="728"/>
      <c r="M51" s="728"/>
      <c r="N51" s="728"/>
      <c r="O51" s="728"/>
      <c r="P51" s="728"/>
      <c r="Q51" s="728"/>
    </row>
  </sheetData>
  <sheetProtection algorithmName="SHA-512" hashValue="w2HxVHMCd2WNXHRCIMWP6yQgi0V77XD/FAzaeJyzj4PLye6Vvpi24xE7gmc5jJPujps/lcuooeh6IceBrLX6ig==" saltValue="EHomicIAsYk8wLdDiQe5IQ==" spinCount="100000" sheet="1" objects="1" scenarios="1"/>
  <mergeCells count="4">
    <mergeCell ref="B5:Q5"/>
    <mergeCell ref="B51:Q51"/>
    <mergeCell ref="B3:Q3"/>
    <mergeCell ref="B44:Q44"/>
  </mergeCells>
  <pageMargins left="0.7" right="0.7" top="0.75" bottom="0.75" header="0.3" footer="0.3"/>
  <pageSetup scale="42" orientation="landscape"/>
  <headerFooter>
    <oddFooter>&amp;C_x000D_&amp;1#&amp;"Calibri"&amp;11&amp;K000000 Britam Public</oddFooter>
  </headerFooter>
  <drawing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0">
    <tabColor rgb="FFCC9900"/>
    <pageSetUpPr fitToPage="1"/>
  </sheetPr>
  <dimension ref="B3:Q51"/>
  <sheetViews>
    <sheetView showGridLines="0" topLeftCell="A42" zoomScale="65" zoomScaleNormal="65" workbookViewId="0">
      <selection activeCell="B4" sqref="B4"/>
    </sheetView>
  </sheetViews>
  <sheetFormatPr defaultRowHeight="14.5" x14ac:dyDescent="0.35"/>
  <cols>
    <col min="1" max="1" width="10.54296875" customWidth="1"/>
    <col min="2" max="2" width="41.453125" bestFit="1" customWidth="1"/>
    <col min="3" max="10" width="15.453125" customWidth="1"/>
    <col min="11" max="11" width="17.54296875" customWidth="1"/>
    <col min="12" max="16" width="15.453125" customWidth="1"/>
    <col min="17" max="17" width="16.453125" customWidth="1"/>
    <col min="18" max="18" width="9.453125" bestFit="1" customWidth="1"/>
  </cols>
  <sheetData>
    <row r="3" spans="2:17" ht="18.75" customHeight="1" x14ac:dyDescent="0.35">
      <c r="B3" s="800" t="s">
        <v>1621</v>
      </c>
      <c r="C3" s="723"/>
      <c r="D3" s="723"/>
      <c r="E3" s="723"/>
      <c r="F3" s="723"/>
      <c r="G3" s="723"/>
      <c r="H3" s="723"/>
      <c r="I3" s="723"/>
      <c r="J3" s="723"/>
      <c r="K3" s="723"/>
      <c r="L3" s="723"/>
      <c r="M3" s="723"/>
      <c r="N3" s="723"/>
      <c r="O3" s="723"/>
      <c r="P3" s="723"/>
      <c r="Q3" s="724"/>
    </row>
    <row r="4" spans="2:17" ht="41.25" customHeight="1" x14ac:dyDescent="0.35">
      <c r="B4" s="13" t="s">
        <v>1</v>
      </c>
      <c r="C4" s="100" t="s">
        <v>479</v>
      </c>
      <c r="D4" s="100" t="s">
        <v>480</v>
      </c>
      <c r="E4" s="100" t="s">
        <v>481</v>
      </c>
      <c r="F4" s="100" t="s">
        <v>204</v>
      </c>
      <c r="G4" s="100" t="s">
        <v>482</v>
      </c>
      <c r="H4" s="100" t="s">
        <v>483</v>
      </c>
      <c r="I4" s="100" t="s">
        <v>484</v>
      </c>
      <c r="J4" s="100" t="s">
        <v>483</v>
      </c>
      <c r="K4" s="16" t="s">
        <v>485</v>
      </c>
      <c r="L4" s="16" t="s">
        <v>486</v>
      </c>
      <c r="M4" s="16" t="s">
        <v>407</v>
      </c>
      <c r="N4" s="16" t="s">
        <v>408</v>
      </c>
      <c r="O4" s="16" t="s">
        <v>487</v>
      </c>
      <c r="P4" s="16" t="s">
        <v>3</v>
      </c>
      <c r="Q4" s="16" t="s">
        <v>488</v>
      </c>
    </row>
    <row r="5" spans="2:17" ht="15" customHeight="1" x14ac:dyDescent="0.35">
      <c r="B5" s="794" t="s">
        <v>17</v>
      </c>
      <c r="C5" s="723"/>
      <c r="D5" s="723"/>
      <c r="E5" s="723"/>
      <c r="F5" s="723"/>
      <c r="G5" s="723"/>
      <c r="H5" s="723"/>
      <c r="I5" s="723"/>
      <c r="J5" s="723"/>
      <c r="K5" s="723"/>
      <c r="L5" s="723"/>
      <c r="M5" s="723"/>
      <c r="N5" s="723"/>
      <c r="O5" s="723"/>
      <c r="P5" s="723"/>
      <c r="Q5" s="724"/>
    </row>
    <row r="6" spans="2:17" ht="15" customHeight="1" x14ac:dyDescent="0.35">
      <c r="B6" s="17" t="s">
        <v>18</v>
      </c>
      <c r="C6" s="585">
        <v>0</v>
      </c>
      <c r="D6" s="585">
        <v>0</v>
      </c>
      <c r="E6" s="585">
        <v>0</v>
      </c>
      <c r="F6" s="585">
        <v>0</v>
      </c>
      <c r="G6" s="585">
        <v>0</v>
      </c>
      <c r="H6" s="585">
        <v>0</v>
      </c>
      <c r="I6" s="585">
        <v>0</v>
      </c>
      <c r="J6" s="585">
        <v>0</v>
      </c>
      <c r="K6" s="586">
        <v>0</v>
      </c>
      <c r="L6" s="586">
        <v>0</v>
      </c>
      <c r="M6" s="586">
        <v>0</v>
      </c>
      <c r="N6" s="586">
        <v>0</v>
      </c>
      <c r="O6" s="586">
        <v>0</v>
      </c>
      <c r="P6" s="586">
        <v>0</v>
      </c>
      <c r="Q6" s="587">
        <v>0</v>
      </c>
    </row>
    <row r="7" spans="2:17" ht="15" customHeight="1" x14ac:dyDescent="0.35">
      <c r="B7" s="17" t="s">
        <v>19</v>
      </c>
      <c r="C7" s="585">
        <v>0</v>
      </c>
      <c r="D7" s="585">
        <v>0</v>
      </c>
      <c r="E7" s="585">
        <v>0</v>
      </c>
      <c r="F7" s="585">
        <v>0</v>
      </c>
      <c r="G7" s="585">
        <v>0</v>
      </c>
      <c r="H7" s="585">
        <v>0</v>
      </c>
      <c r="I7" s="585">
        <v>0</v>
      </c>
      <c r="J7" s="585">
        <v>0</v>
      </c>
      <c r="K7" s="585">
        <v>0</v>
      </c>
      <c r="L7" s="585">
        <v>0</v>
      </c>
      <c r="M7" s="585">
        <v>0</v>
      </c>
      <c r="N7" s="585">
        <v>0</v>
      </c>
      <c r="O7" s="585">
        <v>0</v>
      </c>
      <c r="P7" s="585">
        <v>0</v>
      </c>
      <c r="Q7" s="593">
        <v>0</v>
      </c>
    </row>
    <row r="8" spans="2:17" ht="15" customHeight="1" x14ac:dyDescent="0.35">
      <c r="B8" s="17" t="s">
        <v>20</v>
      </c>
      <c r="C8" s="585">
        <v>0</v>
      </c>
      <c r="D8" s="585">
        <v>0</v>
      </c>
      <c r="E8" s="585">
        <v>0</v>
      </c>
      <c r="F8" s="585">
        <v>0</v>
      </c>
      <c r="G8" s="585">
        <v>0</v>
      </c>
      <c r="H8" s="585">
        <v>0</v>
      </c>
      <c r="I8" s="585">
        <v>0</v>
      </c>
      <c r="J8" s="585">
        <v>0</v>
      </c>
      <c r="K8" s="586">
        <v>0</v>
      </c>
      <c r="L8" s="586">
        <v>-314.483</v>
      </c>
      <c r="M8" s="586">
        <v>0</v>
      </c>
      <c r="N8" s="586">
        <v>0</v>
      </c>
      <c r="O8" s="586">
        <v>314.483</v>
      </c>
      <c r="P8" s="586">
        <v>0</v>
      </c>
      <c r="Q8" s="587">
        <v>314.483</v>
      </c>
    </row>
    <row r="9" spans="2:17" ht="15" customHeight="1" x14ac:dyDescent="0.35">
      <c r="B9" s="17" t="s">
        <v>22</v>
      </c>
      <c r="C9" s="585">
        <v>314285.80200000003</v>
      </c>
      <c r="D9" s="585">
        <v>0</v>
      </c>
      <c r="E9" s="585">
        <v>314464.35580000002</v>
      </c>
      <c r="F9" s="585">
        <v>-178.5538000000119</v>
      </c>
      <c r="G9" s="585">
        <v>143.82896747437189</v>
      </c>
      <c r="H9" s="585">
        <v>0</v>
      </c>
      <c r="I9" s="585">
        <v>24.536159583352511</v>
      </c>
      <c r="J9" s="585">
        <v>0</v>
      </c>
      <c r="K9" s="586">
        <v>-59.260992108992532</v>
      </c>
      <c r="L9" s="586">
        <v>-4163.1605979628775</v>
      </c>
      <c r="M9" s="586">
        <v>-17555.538072450949</v>
      </c>
      <c r="N9" s="586">
        <v>21143.202098079011</v>
      </c>
      <c r="O9" s="586">
        <v>516.23558022581415</v>
      </c>
      <c r="P9" s="586">
        <v>32634.42136271562</v>
      </c>
      <c r="Q9" s="587">
        <v>33150.65694294143</v>
      </c>
    </row>
    <row r="10" spans="2:17" ht="15" customHeight="1" x14ac:dyDescent="0.35">
      <c r="B10" s="17" t="s">
        <v>278</v>
      </c>
      <c r="C10" s="585">
        <v>3688.8153000000002</v>
      </c>
      <c r="D10" s="585">
        <v>0</v>
      </c>
      <c r="E10" s="585">
        <v>3688.8153000000002</v>
      </c>
      <c r="F10" s="585">
        <v>0</v>
      </c>
      <c r="G10" s="585">
        <v>0</v>
      </c>
      <c r="H10" s="585">
        <v>0</v>
      </c>
      <c r="I10" s="585">
        <v>157.8516699999999</v>
      </c>
      <c r="J10" s="585">
        <v>0</v>
      </c>
      <c r="K10" s="586">
        <v>-157.8516699999999</v>
      </c>
      <c r="L10" s="586">
        <v>0</v>
      </c>
      <c r="M10" s="586">
        <v>-258.21706999999998</v>
      </c>
      <c r="N10" s="586">
        <v>0</v>
      </c>
      <c r="O10" s="586">
        <v>100.36540000000009</v>
      </c>
      <c r="P10" s="586">
        <v>0</v>
      </c>
      <c r="Q10" s="587">
        <v>100.36540000000009</v>
      </c>
    </row>
    <row r="11" spans="2:17" ht="15" customHeight="1" x14ac:dyDescent="0.35">
      <c r="B11" s="17" t="s">
        <v>279</v>
      </c>
      <c r="C11" s="585">
        <v>0</v>
      </c>
      <c r="D11" s="585">
        <v>0</v>
      </c>
      <c r="E11" s="585">
        <v>0</v>
      </c>
      <c r="F11" s="585">
        <v>0</v>
      </c>
      <c r="G11" s="585">
        <v>0</v>
      </c>
      <c r="H11" s="585">
        <v>0</v>
      </c>
      <c r="I11" s="585">
        <v>0</v>
      </c>
      <c r="J11" s="585">
        <v>0</v>
      </c>
      <c r="K11" s="586">
        <v>0</v>
      </c>
      <c r="L11" s="586">
        <v>0</v>
      </c>
      <c r="M11" s="586">
        <v>0</v>
      </c>
      <c r="N11" s="586">
        <v>0</v>
      </c>
      <c r="O11" s="586">
        <v>0</v>
      </c>
      <c r="P11" s="586">
        <v>0</v>
      </c>
      <c r="Q11" s="587">
        <v>0</v>
      </c>
    </row>
    <row r="12" spans="2:17" ht="15" customHeight="1" x14ac:dyDescent="0.35">
      <c r="B12" s="17" t="s">
        <v>25</v>
      </c>
      <c r="C12" s="585">
        <v>0</v>
      </c>
      <c r="D12" s="585">
        <v>0</v>
      </c>
      <c r="E12" s="585">
        <v>0</v>
      </c>
      <c r="F12" s="585">
        <v>0</v>
      </c>
      <c r="G12" s="585">
        <v>0</v>
      </c>
      <c r="H12" s="585">
        <v>0</v>
      </c>
      <c r="I12" s="585">
        <v>0</v>
      </c>
      <c r="J12" s="585">
        <v>0</v>
      </c>
      <c r="K12" s="586">
        <v>0</v>
      </c>
      <c r="L12" s="586">
        <v>0</v>
      </c>
      <c r="M12" s="586">
        <v>0</v>
      </c>
      <c r="N12" s="586">
        <v>0</v>
      </c>
      <c r="O12" s="586">
        <v>0</v>
      </c>
      <c r="P12" s="586">
        <v>0</v>
      </c>
      <c r="Q12" s="587">
        <v>0</v>
      </c>
    </row>
    <row r="13" spans="2:17" ht="15" customHeight="1" x14ac:dyDescent="0.35">
      <c r="B13" s="17" t="s">
        <v>26</v>
      </c>
      <c r="C13" s="585">
        <v>0</v>
      </c>
      <c r="D13" s="585">
        <v>0</v>
      </c>
      <c r="E13" s="585">
        <v>0</v>
      </c>
      <c r="F13" s="585">
        <v>0</v>
      </c>
      <c r="G13" s="585">
        <v>0</v>
      </c>
      <c r="H13" s="585">
        <v>0</v>
      </c>
      <c r="I13" s="585">
        <v>0</v>
      </c>
      <c r="J13" s="585">
        <v>0</v>
      </c>
      <c r="K13" s="586">
        <v>0</v>
      </c>
      <c r="L13" s="586">
        <v>0</v>
      </c>
      <c r="M13" s="586">
        <v>0</v>
      </c>
      <c r="N13" s="586">
        <v>0</v>
      </c>
      <c r="O13" s="586">
        <v>0</v>
      </c>
      <c r="P13" s="586">
        <v>0</v>
      </c>
      <c r="Q13" s="587">
        <v>0</v>
      </c>
    </row>
    <row r="14" spans="2:17" ht="15" customHeight="1" x14ac:dyDescent="0.35">
      <c r="B14" s="17" t="s">
        <v>27</v>
      </c>
      <c r="C14" s="585">
        <v>0</v>
      </c>
      <c r="D14" s="585">
        <v>0</v>
      </c>
      <c r="E14" s="585">
        <v>0</v>
      </c>
      <c r="F14" s="585">
        <v>0</v>
      </c>
      <c r="G14" s="585">
        <v>0</v>
      </c>
      <c r="H14" s="585">
        <v>0</v>
      </c>
      <c r="I14" s="585">
        <v>0</v>
      </c>
      <c r="J14" s="585">
        <v>0</v>
      </c>
      <c r="K14" s="586">
        <v>0</v>
      </c>
      <c r="L14" s="586">
        <v>0</v>
      </c>
      <c r="M14" s="586">
        <v>0</v>
      </c>
      <c r="N14" s="586">
        <v>0</v>
      </c>
      <c r="O14" s="586">
        <v>0</v>
      </c>
      <c r="P14" s="586">
        <v>0</v>
      </c>
      <c r="Q14" s="587">
        <v>0</v>
      </c>
    </row>
    <row r="15" spans="2:17" ht="15" customHeight="1" x14ac:dyDescent="0.35">
      <c r="B15" s="17" t="s">
        <v>28</v>
      </c>
      <c r="C15" s="585">
        <v>654721.32200000004</v>
      </c>
      <c r="D15" s="585">
        <v>0</v>
      </c>
      <c r="E15" s="585">
        <v>654712.18799999997</v>
      </c>
      <c r="F15" s="585">
        <v>9.1340000000000003</v>
      </c>
      <c r="G15" s="585">
        <v>8.2430000000000003</v>
      </c>
      <c r="H15" s="585">
        <v>0</v>
      </c>
      <c r="I15" s="585">
        <v>8.2710000000000008</v>
      </c>
      <c r="J15" s="585">
        <v>0</v>
      </c>
      <c r="K15" s="586">
        <v>9.1059999999999999</v>
      </c>
      <c r="L15" s="586">
        <v>-1E-3</v>
      </c>
      <c r="M15" s="586">
        <v>-4619.13</v>
      </c>
      <c r="N15" s="586">
        <v>71685.48</v>
      </c>
      <c r="O15" s="586">
        <v>-67057.243000000002</v>
      </c>
      <c r="P15" s="586">
        <v>0</v>
      </c>
      <c r="Q15" s="587">
        <v>-67057.243000000002</v>
      </c>
    </row>
    <row r="16" spans="2:17" ht="15" customHeight="1" x14ac:dyDescent="0.35">
      <c r="B16" s="17" t="s">
        <v>29</v>
      </c>
      <c r="C16" s="585">
        <v>0</v>
      </c>
      <c r="D16" s="585">
        <v>0</v>
      </c>
      <c r="E16" s="585">
        <v>0</v>
      </c>
      <c r="F16" s="585">
        <v>0</v>
      </c>
      <c r="G16" s="585">
        <v>0</v>
      </c>
      <c r="H16" s="585">
        <v>0</v>
      </c>
      <c r="I16" s="585">
        <v>0</v>
      </c>
      <c r="J16" s="585">
        <v>0</v>
      </c>
      <c r="K16" s="586">
        <v>0</v>
      </c>
      <c r="L16" s="586">
        <v>0</v>
      </c>
      <c r="M16" s="586">
        <v>0</v>
      </c>
      <c r="N16" s="586">
        <v>0</v>
      </c>
      <c r="O16" s="586">
        <v>0</v>
      </c>
      <c r="P16" s="586">
        <v>0</v>
      </c>
      <c r="Q16" s="587">
        <v>0</v>
      </c>
    </row>
    <row r="17" spans="2:17" ht="15" customHeight="1" x14ac:dyDescent="0.35">
      <c r="B17" s="17" t="s">
        <v>30</v>
      </c>
      <c r="C17" s="585">
        <v>1194946.939</v>
      </c>
      <c r="D17" s="585">
        <v>0</v>
      </c>
      <c r="E17" s="585">
        <v>1186812.612</v>
      </c>
      <c r="F17" s="585">
        <v>8134.3270000000002</v>
      </c>
      <c r="G17" s="585">
        <v>-17470.172999999999</v>
      </c>
      <c r="H17" s="585">
        <v>0</v>
      </c>
      <c r="I17" s="585">
        <v>-11926.556</v>
      </c>
      <c r="J17" s="585">
        <v>0</v>
      </c>
      <c r="K17" s="586">
        <v>2590.71</v>
      </c>
      <c r="L17" s="586">
        <v>228.86199999999999</v>
      </c>
      <c r="M17" s="586">
        <v>-40294.349000000002</v>
      </c>
      <c r="N17" s="586">
        <v>117176.626</v>
      </c>
      <c r="O17" s="586">
        <v>-74520.429000000004</v>
      </c>
      <c r="P17" s="586">
        <v>101946.85400000001</v>
      </c>
      <c r="Q17" s="587">
        <v>27426.424999999999</v>
      </c>
    </row>
    <row r="18" spans="2:17" ht="15" customHeight="1" x14ac:dyDescent="0.35">
      <c r="B18" s="17" t="s">
        <v>32</v>
      </c>
      <c r="C18" s="585">
        <v>91109.014999999999</v>
      </c>
      <c r="D18" s="585">
        <v>0</v>
      </c>
      <c r="E18" s="585">
        <v>85501.394</v>
      </c>
      <c r="F18" s="585">
        <v>5607.6210000000001</v>
      </c>
      <c r="G18" s="585">
        <v>736.91800000000001</v>
      </c>
      <c r="H18" s="585">
        <v>0</v>
      </c>
      <c r="I18" s="585">
        <v>3549.07</v>
      </c>
      <c r="J18" s="585">
        <v>0</v>
      </c>
      <c r="K18" s="586">
        <v>2795.4690000000001</v>
      </c>
      <c r="L18" s="586">
        <v>61.29</v>
      </c>
      <c r="M18" s="586">
        <v>-5218.5379999999996</v>
      </c>
      <c r="N18" s="586">
        <v>19865.149000000001</v>
      </c>
      <c r="O18" s="586">
        <v>-11912.432000000001</v>
      </c>
      <c r="P18" s="586">
        <v>4778.259</v>
      </c>
      <c r="Q18" s="587">
        <v>-7134.1729999999998</v>
      </c>
    </row>
    <row r="19" spans="2:17" ht="15" customHeight="1" x14ac:dyDescent="0.35">
      <c r="B19" s="17" t="s">
        <v>34</v>
      </c>
      <c r="C19" s="585">
        <v>1314169.0319999999</v>
      </c>
      <c r="D19" s="585">
        <v>0</v>
      </c>
      <c r="E19" s="585">
        <v>1308122.47</v>
      </c>
      <c r="F19" s="585">
        <v>6046.5619999999999</v>
      </c>
      <c r="G19" s="585">
        <v>2772.451</v>
      </c>
      <c r="H19" s="585">
        <v>0</v>
      </c>
      <c r="I19" s="585">
        <v>4353.2560000000003</v>
      </c>
      <c r="J19" s="585">
        <v>0</v>
      </c>
      <c r="K19" s="586">
        <v>4465.7569999999996</v>
      </c>
      <c r="L19" s="586">
        <v>7405.2460000000001</v>
      </c>
      <c r="M19" s="586">
        <v>-30041.498</v>
      </c>
      <c r="N19" s="586">
        <v>10059.675999999999</v>
      </c>
      <c r="O19" s="586">
        <v>17042.332999999999</v>
      </c>
      <c r="P19" s="586">
        <v>139915.30100000001</v>
      </c>
      <c r="Q19" s="587">
        <v>156957.63399999999</v>
      </c>
    </row>
    <row r="20" spans="2:17" ht="15" customHeight="1" x14ac:dyDescent="0.35">
      <c r="B20" s="17" t="s">
        <v>35</v>
      </c>
      <c r="C20" s="585">
        <v>0</v>
      </c>
      <c r="D20" s="585">
        <v>0</v>
      </c>
      <c r="E20" s="585">
        <v>0</v>
      </c>
      <c r="F20" s="585">
        <v>0</v>
      </c>
      <c r="G20" s="585">
        <v>0</v>
      </c>
      <c r="H20" s="585">
        <v>0</v>
      </c>
      <c r="I20" s="585">
        <v>0</v>
      </c>
      <c r="J20" s="585">
        <v>0</v>
      </c>
      <c r="K20" s="586">
        <v>0</v>
      </c>
      <c r="L20" s="586">
        <v>0</v>
      </c>
      <c r="M20" s="586">
        <v>0</v>
      </c>
      <c r="N20" s="586">
        <v>0</v>
      </c>
      <c r="O20" s="586">
        <v>0</v>
      </c>
      <c r="P20" s="586">
        <v>0</v>
      </c>
      <c r="Q20" s="587">
        <v>0</v>
      </c>
    </row>
    <row r="21" spans="2:17" ht="15" customHeight="1" x14ac:dyDescent="0.35">
      <c r="B21" s="17" t="s">
        <v>36</v>
      </c>
      <c r="C21" s="585">
        <v>0</v>
      </c>
      <c r="D21" s="585">
        <v>0</v>
      </c>
      <c r="E21" s="585">
        <v>0</v>
      </c>
      <c r="F21" s="585">
        <v>0</v>
      </c>
      <c r="G21" s="585">
        <v>0</v>
      </c>
      <c r="H21" s="585">
        <v>0</v>
      </c>
      <c r="I21" s="585">
        <v>0</v>
      </c>
      <c r="J21" s="585">
        <v>0</v>
      </c>
      <c r="K21" s="586">
        <v>0</v>
      </c>
      <c r="L21" s="586">
        <v>0</v>
      </c>
      <c r="M21" s="586">
        <v>0</v>
      </c>
      <c r="N21" s="586">
        <v>0</v>
      </c>
      <c r="O21" s="586">
        <v>0</v>
      </c>
      <c r="P21" s="586">
        <v>0</v>
      </c>
      <c r="Q21" s="587">
        <v>0</v>
      </c>
    </row>
    <row r="22" spans="2:17" ht="15" customHeight="1" x14ac:dyDescent="0.35">
      <c r="B22" s="17" t="s">
        <v>280</v>
      </c>
      <c r="C22" s="585">
        <v>8031</v>
      </c>
      <c r="D22" s="585">
        <v>0</v>
      </c>
      <c r="E22" s="585">
        <v>7248</v>
      </c>
      <c r="F22" s="585">
        <v>783</v>
      </c>
      <c r="G22" s="585">
        <v>0</v>
      </c>
      <c r="H22" s="585">
        <v>0</v>
      </c>
      <c r="I22" s="585">
        <v>10</v>
      </c>
      <c r="J22" s="585">
        <v>0</v>
      </c>
      <c r="K22" s="586">
        <v>773</v>
      </c>
      <c r="L22" s="586">
        <v>-2</v>
      </c>
      <c r="M22" s="586">
        <v>-995</v>
      </c>
      <c r="N22" s="586">
        <v>483</v>
      </c>
      <c r="O22" s="586">
        <v>1287</v>
      </c>
      <c r="P22" s="586">
        <v>139</v>
      </c>
      <c r="Q22" s="587">
        <v>1426</v>
      </c>
    </row>
    <row r="23" spans="2:17" ht="15" customHeight="1" x14ac:dyDescent="0.35">
      <c r="B23" s="17" t="s">
        <v>281</v>
      </c>
      <c r="C23" s="585">
        <v>0</v>
      </c>
      <c r="D23" s="585">
        <v>0</v>
      </c>
      <c r="E23" s="585">
        <v>0</v>
      </c>
      <c r="F23" s="585">
        <v>0</v>
      </c>
      <c r="G23" s="585">
        <v>0</v>
      </c>
      <c r="H23" s="585">
        <v>0</v>
      </c>
      <c r="I23" s="585">
        <v>0</v>
      </c>
      <c r="J23" s="585">
        <v>0</v>
      </c>
      <c r="K23" s="586">
        <v>0</v>
      </c>
      <c r="L23" s="586">
        <v>0</v>
      </c>
      <c r="M23" s="586">
        <v>0</v>
      </c>
      <c r="N23" s="586">
        <v>0</v>
      </c>
      <c r="O23" s="586">
        <v>0</v>
      </c>
      <c r="P23" s="586">
        <v>0</v>
      </c>
      <c r="Q23" s="587">
        <v>0</v>
      </c>
    </row>
    <row r="24" spans="2:17" ht="15" customHeight="1" x14ac:dyDescent="0.35">
      <c r="B24" s="17" t="s">
        <v>38</v>
      </c>
      <c r="C24" s="585">
        <v>0</v>
      </c>
      <c r="D24" s="585">
        <v>0</v>
      </c>
      <c r="E24" s="585">
        <v>0</v>
      </c>
      <c r="F24" s="585">
        <v>0</v>
      </c>
      <c r="G24" s="585">
        <v>0</v>
      </c>
      <c r="H24" s="585">
        <v>0</v>
      </c>
      <c r="I24" s="585">
        <v>0</v>
      </c>
      <c r="J24" s="585">
        <v>0</v>
      </c>
      <c r="K24" s="586">
        <v>0</v>
      </c>
      <c r="L24" s="586">
        <v>0</v>
      </c>
      <c r="M24" s="586">
        <v>0</v>
      </c>
      <c r="N24" s="586">
        <v>0</v>
      </c>
      <c r="O24" s="586">
        <v>0</v>
      </c>
      <c r="P24" s="586">
        <v>0</v>
      </c>
      <c r="Q24" s="587">
        <v>0</v>
      </c>
    </row>
    <row r="25" spans="2:17" ht="15" customHeight="1" x14ac:dyDescent="0.35">
      <c r="B25" s="17" t="s">
        <v>39</v>
      </c>
      <c r="C25" s="585">
        <v>0</v>
      </c>
      <c r="D25" s="585">
        <v>0</v>
      </c>
      <c r="E25" s="585">
        <v>0</v>
      </c>
      <c r="F25" s="585">
        <v>0</v>
      </c>
      <c r="G25" s="585">
        <v>0</v>
      </c>
      <c r="H25" s="585">
        <v>0</v>
      </c>
      <c r="I25" s="585">
        <v>0</v>
      </c>
      <c r="J25" s="585">
        <v>0</v>
      </c>
      <c r="K25" s="586">
        <v>0</v>
      </c>
      <c r="L25" s="586">
        <v>0</v>
      </c>
      <c r="M25" s="586">
        <v>0</v>
      </c>
      <c r="N25" s="586">
        <v>0</v>
      </c>
      <c r="O25" s="586">
        <v>0</v>
      </c>
      <c r="P25" s="586">
        <v>0</v>
      </c>
      <c r="Q25" s="587">
        <v>0</v>
      </c>
    </row>
    <row r="26" spans="2:17" ht="15" customHeight="1" x14ac:dyDescent="0.35">
      <c r="B26" s="17" t="s">
        <v>40</v>
      </c>
      <c r="C26" s="585">
        <v>0</v>
      </c>
      <c r="D26" s="585">
        <v>0</v>
      </c>
      <c r="E26" s="585">
        <v>0</v>
      </c>
      <c r="F26" s="585">
        <v>0</v>
      </c>
      <c r="G26" s="585">
        <v>0</v>
      </c>
      <c r="H26" s="585">
        <v>0</v>
      </c>
      <c r="I26" s="585">
        <v>0</v>
      </c>
      <c r="J26" s="585">
        <v>0</v>
      </c>
      <c r="K26" s="586">
        <v>0</v>
      </c>
      <c r="L26" s="586">
        <v>0</v>
      </c>
      <c r="M26" s="586">
        <v>0</v>
      </c>
      <c r="N26" s="586">
        <v>0</v>
      </c>
      <c r="O26" s="586">
        <v>0</v>
      </c>
      <c r="P26" s="586">
        <v>0</v>
      </c>
      <c r="Q26" s="587">
        <v>0</v>
      </c>
    </row>
    <row r="27" spans="2:17" ht="15" customHeight="1" x14ac:dyDescent="0.35">
      <c r="B27" s="17" t="s">
        <v>41</v>
      </c>
      <c r="C27" s="585">
        <v>556526.12399999995</v>
      </c>
      <c r="D27" s="585">
        <v>0</v>
      </c>
      <c r="E27" s="585">
        <v>552577.34988664044</v>
      </c>
      <c r="F27" s="585">
        <v>3948.77411335957</v>
      </c>
      <c r="G27" s="585">
        <v>129.80199999999999</v>
      </c>
      <c r="H27" s="585">
        <v>0</v>
      </c>
      <c r="I27" s="585">
        <v>1452.347</v>
      </c>
      <c r="J27" s="585">
        <v>0</v>
      </c>
      <c r="K27" s="586">
        <v>2626.22911335957</v>
      </c>
      <c r="L27" s="586">
        <v>487.68459707859159</v>
      </c>
      <c r="M27" s="586">
        <v>-17327.767559168198</v>
      </c>
      <c r="N27" s="586">
        <v>19361.51084072344</v>
      </c>
      <c r="O27" s="586">
        <v>104.8012347257398</v>
      </c>
      <c r="P27" s="586">
        <v>0</v>
      </c>
      <c r="Q27" s="587">
        <v>104.8012347257398</v>
      </c>
    </row>
    <row r="28" spans="2:17" ht="15" customHeight="1" x14ac:dyDescent="0.35">
      <c r="B28" s="17" t="s">
        <v>282</v>
      </c>
      <c r="C28" s="585">
        <v>0</v>
      </c>
      <c r="D28" s="585">
        <v>0</v>
      </c>
      <c r="E28" s="585">
        <v>0</v>
      </c>
      <c r="F28" s="585">
        <v>0</v>
      </c>
      <c r="G28" s="585">
        <v>0</v>
      </c>
      <c r="H28" s="585">
        <v>0</v>
      </c>
      <c r="I28" s="585">
        <v>0</v>
      </c>
      <c r="J28" s="585">
        <v>0</v>
      </c>
      <c r="K28" s="586">
        <v>0</v>
      </c>
      <c r="L28" s="586">
        <v>0</v>
      </c>
      <c r="M28" s="586">
        <v>0</v>
      </c>
      <c r="N28" s="586">
        <v>0</v>
      </c>
      <c r="O28" s="586">
        <v>0</v>
      </c>
      <c r="P28" s="586">
        <v>0</v>
      </c>
      <c r="Q28" s="587">
        <v>0</v>
      </c>
    </row>
    <row r="29" spans="2:17" ht="15" customHeight="1" x14ac:dyDescent="0.35">
      <c r="B29" s="17" t="s">
        <v>42</v>
      </c>
      <c r="C29" s="585">
        <v>30044.098000000002</v>
      </c>
      <c r="D29" s="585">
        <v>0</v>
      </c>
      <c r="E29" s="585">
        <v>30044.098000000002</v>
      </c>
      <c r="F29" s="585">
        <v>0</v>
      </c>
      <c r="G29" s="585">
        <v>0</v>
      </c>
      <c r="H29" s="585">
        <v>0</v>
      </c>
      <c r="I29" s="585">
        <v>0</v>
      </c>
      <c r="J29" s="585">
        <v>0</v>
      </c>
      <c r="K29" s="586">
        <v>0</v>
      </c>
      <c r="L29" s="586">
        <v>0</v>
      </c>
      <c r="M29" s="586">
        <v>-1956.24</v>
      </c>
      <c r="N29" s="586">
        <v>0</v>
      </c>
      <c r="O29" s="586">
        <v>1956.24</v>
      </c>
      <c r="P29" s="586">
        <v>0</v>
      </c>
      <c r="Q29" s="587">
        <v>1956.24</v>
      </c>
    </row>
    <row r="30" spans="2:17" ht="15" customHeight="1" x14ac:dyDescent="0.35">
      <c r="B30" s="17" t="s">
        <v>283</v>
      </c>
      <c r="C30" s="585">
        <v>163673.09159</v>
      </c>
      <c r="D30" s="585">
        <v>67753.471040000004</v>
      </c>
      <c r="E30" s="585">
        <v>231405.50099999999</v>
      </c>
      <c r="F30" s="585">
        <v>21.06162999999523</v>
      </c>
      <c r="G30" s="585">
        <v>46.68162000000477</v>
      </c>
      <c r="H30" s="585">
        <v>0</v>
      </c>
      <c r="I30" s="585">
        <v>10.68406999997795</v>
      </c>
      <c r="J30" s="585">
        <v>0</v>
      </c>
      <c r="K30" s="586">
        <v>57.059180000022053</v>
      </c>
      <c r="L30" s="586">
        <v>442.68</v>
      </c>
      <c r="M30" s="586">
        <v>-1423.3598880199979</v>
      </c>
      <c r="N30" s="586">
        <v>0</v>
      </c>
      <c r="O30" s="586">
        <v>1037.7390680200201</v>
      </c>
      <c r="P30" s="586">
        <v>0</v>
      </c>
      <c r="Q30" s="587">
        <v>1037.7390680200201</v>
      </c>
    </row>
    <row r="31" spans="2:17" ht="15" customHeight="1" x14ac:dyDescent="0.35">
      <c r="B31" s="17" t="s">
        <v>284</v>
      </c>
      <c r="C31" s="585">
        <v>0</v>
      </c>
      <c r="D31" s="585">
        <v>0</v>
      </c>
      <c r="E31" s="585">
        <v>0</v>
      </c>
      <c r="F31" s="585">
        <v>0</v>
      </c>
      <c r="G31" s="585">
        <v>0</v>
      </c>
      <c r="H31" s="585">
        <v>0</v>
      </c>
      <c r="I31" s="585">
        <v>0</v>
      </c>
      <c r="J31" s="585">
        <v>0</v>
      </c>
      <c r="K31" s="586">
        <v>0</v>
      </c>
      <c r="L31" s="586">
        <v>0</v>
      </c>
      <c r="M31" s="586">
        <v>0</v>
      </c>
      <c r="N31" s="586">
        <v>0</v>
      </c>
      <c r="O31" s="586">
        <v>0</v>
      </c>
      <c r="P31" s="586">
        <v>0</v>
      </c>
      <c r="Q31" s="587">
        <v>0</v>
      </c>
    </row>
    <row r="32" spans="2:17" ht="15" customHeight="1" x14ac:dyDescent="0.35">
      <c r="B32" s="17" t="s">
        <v>285</v>
      </c>
      <c r="C32" s="585">
        <v>0</v>
      </c>
      <c r="D32" s="585">
        <v>0</v>
      </c>
      <c r="E32" s="585">
        <v>0</v>
      </c>
      <c r="F32" s="585">
        <v>0</v>
      </c>
      <c r="G32" s="585">
        <v>0</v>
      </c>
      <c r="H32" s="585">
        <v>0</v>
      </c>
      <c r="I32" s="585">
        <v>0</v>
      </c>
      <c r="J32" s="585">
        <v>0</v>
      </c>
      <c r="K32" s="586">
        <v>0</v>
      </c>
      <c r="L32" s="586">
        <v>0</v>
      </c>
      <c r="M32" s="586">
        <v>0</v>
      </c>
      <c r="N32" s="586">
        <v>0</v>
      </c>
      <c r="O32" s="586">
        <v>0</v>
      </c>
      <c r="P32" s="586">
        <v>0</v>
      </c>
      <c r="Q32" s="587">
        <v>0</v>
      </c>
    </row>
    <row r="33" spans="2:17" ht="15" customHeight="1" x14ac:dyDescent="0.35">
      <c r="B33" s="17" t="s">
        <v>286</v>
      </c>
      <c r="C33" s="585">
        <v>0</v>
      </c>
      <c r="D33" s="585">
        <v>0</v>
      </c>
      <c r="E33" s="585">
        <v>0</v>
      </c>
      <c r="F33" s="585">
        <v>0</v>
      </c>
      <c r="G33" s="585">
        <v>0</v>
      </c>
      <c r="H33" s="585">
        <v>0</v>
      </c>
      <c r="I33" s="585">
        <v>0</v>
      </c>
      <c r="J33" s="585">
        <v>0</v>
      </c>
      <c r="K33" s="586">
        <v>0</v>
      </c>
      <c r="L33" s="586">
        <v>0</v>
      </c>
      <c r="M33" s="586">
        <v>0</v>
      </c>
      <c r="N33" s="586">
        <v>0</v>
      </c>
      <c r="O33" s="586">
        <v>0</v>
      </c>
      <c r="P33" s="586">
        <v>0</v>
      </c>
      <c r="Q33" s="587">
        <v>0</v>
      </c>
    </row>
    <row r="34" spans="2:17" ht="15" customHeight="1" x14ac:dyDescent="0.35">
      <c r="B34" s="17" t="s">
        <v>287</v>
      </c>
      <c r="C34" s="585">
        <v>0</v>
      </c>
      <c r="D34" s="585">
        <v>0</v>
      </c>
      <c r="E34" s="585">
        <v>0</v>
      </c>
      <c r="F34" s="585">
        <v>0</v>
      </c>
      <c r="G34" s="585">
        <v>0</v>
      </c>
      <c r="H34" s="585">
        <v>0</v>
      </c>
      <c r="I34" s="585">
        <v>0</v>
      </c>
      <c r="J34" s="585">
        <v>0</v>
      </c>
      <c r="K34" s="586">
        <v>0</v>
      </c>
      <c r="L34" s="586">
        <v>0</v>
      </c>
      <c r="M34" s="586">
        <v>0</v>
      </c>
      <c r="N34" s="586">
        <v>0</v>
      </c>
      <c r="O34" s="586">
        <v>0</v>
      </c>
      <c r="P34" s="586">
        <v>0</v>
      </c>
      <c r="Q34" s="587">
        <v>0</v>
      </c>
    </row>
    <row r="35" spans="2:17" ht="15" customHeight="1" x14ac:dyDescent="0.35">
      <c r="B35" s="17" t="s">
        <v>288</v>
      </c>
      <c r="C35" s="585">
        <v>0</v>
      </c>
      <c r="D35" s="585">
        <v>0</v>
      </c>
      <c r="E35" s="585">
        <v>0</v>
      </c>
      <c r="F35" s="585">
        <v>0</v>
      </c>
      <c r="G35" s="585">
        <v>0</v>
      </c>
      <c r="H35" s="585">
        <v>0</v>
      </c>
      <c r="I35" s="585">
        <v>0</v>
      </c>
      <c r="J35" s="585">
        <v>0</v>
      </c>
      <c r="K35" s="586">
        <v>0</v>
      </c>
      <c r="L35" s="586">
        <v>0</v>
      </c>
      <c r="M35" s="586">
        <v>0</v>
      </c>
      <c r="N35" s="586">
        <v>0</v>
      </c>
      <c r="O35" s="586">
        <v>0</v>
      </c>
      <c r="P35" s="586">
        <v>0</v>
      </c>
      <c r="Q35" s="587">
        <v>0</v>
      </c>
    </row>
    <row r="36" spans="2:17" ht="15" customHeight="1" x14ac:dyDescent="0.35">
      <c r="B36" s="17" t="s">
        <v>48</v>
      </c>
      <c r="C36" s="585">
        <v>0</v>
      </c>
      <c r="D36" s="585">
        <v>0</v>
      </c>
      <c r="E36" s="585">
        <v>0</v>
      </c>
      <c r="F36" s="585">
        <v>0</v>
      </c>
      <c r="G36" s="585">
        <v>0</v>
      </c>
      <c r="H36" s="585">
        <v>0</v>
      </c>
      <c r="I36" s="585">
        <v>0</v>
      </c>
      <c r="J36" s="585">
        <v>0</v>
      </c>
      <c r="K36" s="586">
        <v>0</v>
      </c>
      <c r="L36" s="586">
        <v>0</v>
      </c>
      <c r="M36" s="586">
        <v>0</v>
      </c>
      <c r="N36" s="586">
        <v>6476.0485466470354</v>
      </c>
      <c r="O36" s="586">
        <v>-6476.0485466470354</v>
      </c>
      <c r="P36" s="586">
        <v>0</v>
      </c>
      <c r="Q36" s="587">
        <v>-6476.0485466470354</v>
      </c>
    </row>
    <row r="37" spans="2:17" ht="15" customHeight="1" x14ac:dyDescent="0.35">
      <c r="B37" s="17" t="s">
        <v>49</v>
      </c>
      <c r="C37" s="585">
        <v>0</v>
      </c>
      <c r="D37" s="585">
        <v>0</v>
      </c>
      <c r="E37" s="585">
        <v>0</v>
      </c>
      <c r="F37" s="585">
        <v>0</v>
      </c>
      <c r="G37" s="585">
        <v>0</v>
      </c>
      <c r="H37" s="585">
        <v>0</v>
      </c>
      <c r="I37" s="585">
        <v>0</v>
      </c>
      <c r="J37" s="585">
        <v>0</v>
      </c>
      <c r="K37" s="586">
        <v>0</v>
      </c>
      <c r="L37" s="586">
        <v>0</v>
      </c>
      <c r="M37" s="586">
        <v>0</v>
      </c>
      <c r="N37" s="586">
        <v>0</v>
      </c>
      <c r="O37" s="586">
        <v>0</v>
      </c>
      <c r="P37" s="586">
        <v>0</v>
      </c>
      <c r="Q37" s="587">
        <v>0</v>
      </c>
    </row>
    <row r="38" spans="2:17" ht="15" customHeight="1" x14ac:dyDescent="0.35">
      <c r="B38" s="17" t="s">
        <v>289</v>
      </c>
      <c r="C38" s="585">
        <v>61016.788999999997</v>
      </c>
      <c r="D38" s="585">
        <v>0</v>
      </c>
      <c r="E38" s="585">
        <v>59532.603999999999</v>
      </c>
      <c r="F38" s="585">
        <v>1484.1849999999999</v>
      </c>
      <c r="G38" s="585">
        <v>440.33199999999999</v>
      </c>
      <c r="H38" s="585">
        <v>0</v>
      </c>
      <c r="I38" s="585">
        <v>722.42700000000002</v>
      </c>
      <c r="J38" s="585">
        <v>0</v>
      </c>
      <c r="K38" s="586">
        <v>1202.0899999999999</v>
      </c>
      <c r="L38" s="586">
        <v>1331.826</v>
      </c>
      <c r="M38" s="586">
        <v>-4098.8459999999995</v>
      </c>
      <c r="N38" s="586">
        <v>21565.249</v>
      </c>
      <c r="O38" s="586">
        <v>-17596.138999999999</v>
      </c>
      <c r="P38" s="586">
        <v>6214.0810000000001</v>
      </c>
      <c r="Q38" s="587">
        <v>-11382.058000000001</v>
      </c>
    </row>
    <row r="39" spans="2:17" ht="15" customHeight="1" x14ac:dyDescent="0.35">
      <c r="B39" s="17" t="s">
        <v>50</v>
      </c>
      <c r="C39" s="585">
        <v>0</v>
      </c>
      <c r="D39" s="585">
        <v>0</v>
      </c>
      <c r="E39" s="585">
        <v>0</v>
      </c>
      <c r="F39" s="585">
        <v>0</v>
      </c>
      <c r="G39" s="585">
        <v>0</v>
      </c>
      <c r="H39" s="585">
        <v>0</v>
      </c>
      <c r="I39" s="585">
        <v>0</v>
      </c>
      <c r="J39" s="585">
        <v>0</v>
      </c>
      <c r="K39" s="586">
        <v>0</v>
      </c>
      <c r="L39" s="586">
        <v>0</v>
      </c>
      <c r="M39" s="586">
        <v>0</v>
      </c>
      <c r="N39" s="586">
        <v>0</v>
      </c>
      <c r="O39" s="586">
        <v>0</v>
      </c>
      <c r="P39" s="586">
        <v>0</v>
      </c>
      <c r="Q39" s="587">
        <v>0</v>
      </c>
    </row>
    <row r="40" spans="2:17" ht="15" customHeight="1" x14ac:dyDescent="0.35">
      <c r="B40" s="17" t="s">
        <v>51</v>
      </c>
      <c r="C40" s="585">
        <v>166043</v>
      </c>
      <c r="D40" s="585">
        <v>0</v>
      </c>
      <c r="E40" s="585">
        <v>157196</v>
      </c>
      <c r="F40" s="585">
        <v>8847</v>
      </c>
      <c r="G40" s="585">
        <v>2473</v>
      </c>
      <c r="H40" s="585">
        <v>0</v>
      </c>
      <c r="I40" s="585">
        <v>2031</v>
      </c>
      <c r="J40" s="585">
        <v>0</v>
      </c>
      <c r="K40" s="586">
        <v>9289</v>
      </c>
      <c r="L40" s="586">
        <v>7582</v>
      </c>
      <c r="M40" s="586">
        <v>-18497</v>
      </c>
      <c r="N40" s="586">
        <v>7078</v>
      </c>
      <c r="O40" s="586">
        <v>13126</v>
      </c>
      <c r="P40" s="586">
        <v>5388</v>
      </c>
      <c r="Q40" s="587">
        <v>18514</v>
      </c>
    </row>
    <row r="41" spans="2:17" ht="15" customHeight="1" x14ac:dyDescent="0.35">
      <c r="B41" s="17" t="s">
        <v>52</v>
      </c>
      <c r="C41" s="585">
        <v>0</v>
      </c>
      <c r="D41" s="585">
        <v>0</v>
      </c>
      <c r="E41" s="585">
        <v>0</v>
      </c>
      <c r="F41" s="585">
        <v>0</v>
      </c>
      <c r="G41" s="585">
        <v>0</v>
      </c>
      <c r="H41" s="585">
        <v>0</v>
      </c>
      <c r="I41" s="585">
        <v>0</v>
      </c>
      <c r="J41" s="585">
        <v>0</v>
      </c>
      <c r="K41" s="586">
        <v>0</v>
      </c>
      <c r="L41" s="586">
        <v>0</v>
      </c>
      <c r="M41" s="586">
        <v>0</v>
      </c>
      <c r="N41" s="586">
        <v>942.08065029316197</v>
      </c>
      <c r="O41" s="586">
        <v>-942.08065029316197</v>
      </c>
      <c r="P41" s="586">
        <v>0</v>
      </c>
      <c r="Q41" s="587">
        <v>-942.08065029316197</v>
      </c>
    </row>
    <row r="42" spans="2:17" ht="15" customHeight="1" x14ac:dyDescent="0.35">
      <c r="B42" s="17" t="s">
        <v>54</v>
      </c>
      <c r="C42" s="585">
        <v>0</v>
      </c>
      <c r="D42" s="585">
        <v>0</v>
      </c>
      <c r="E42" s="585">
        <v>0</v>
      </c>
      <c r="F42" s="585">
        <v>0</v>
      </c>
      <c r="G42" s="585">
        <v>0</v>
      </c>
      <c r="H42" s="585">
        <v>0</v>
      </c>
      <c r="I42" s="585">
        <v>0</v>
      </c>
      <c r="J42" s="585">
        <v>0</v>
      </c>
      <c r="K42" s="586">
        <v>0</v>
      </c>
      <c r="L42" s="586">
        <v>0</v>
      </c>
      <c r="M42" s="586">
        <v>0</v>
      </c>
      <c r="N42" s="586">
        <v>0</v>
      </c>
      <c r="O42" s="586">
        <v>0</v>
      </c>
      <c r="P42" s="586">
        <v>0</v>
      </c>
      <c r="Q42" s="587">
        <v>0</v>
      </c>
    </row>
    <row r="43" spans="2:17" ht="15" customHeight="1" x14ac:dyDescent="0.35">
      <c r="B43" s="163" t="s">
        <v>55</v>
      </c>
      <c r="C43" s="588">
        <f t="shared" ref="C43:Q43" si="0">SUM(C6:C42)</f>
        <v>4558255.0278900005</v>
      </c>
      <c r="D43" s="588">
        <f t="shared" si="0"/>
        <v>67753.471040000004</v>
      </c>
      <c r="E43" s="588">
        <f t="shared" si="0"/>
        <v>4591305.3879866404</v>
      </c>
      <c r="F43" s="588">
        <f t="shared" si="0"/>
        <v>34703.110943359556</v>
      </c>
      <c r="G43" s="588">
        <f t="shared" si="0"/>
        <v>-10718.916412525621</v>
      </c>
      <c r="H43" s="588">
        <f t="shared" si="0"/>
        <v>0</v>
      </c>
      <c r="I43" s="588">
        <f t="shared" si="0"/>
        <v>392.88689958332907</v>
      </c>
      <c r="J43" s="588">
        <f t="shared" si="0"/>
        <v>0</v>
      </c>
      <c r="K43" s="588">
        <f t="shared" si="0"/>
        <v>23591.307631250602</v>
      </c>
      <c r="L43" s="588">
        <f t="shared" si="0"/>
        <v>13059.943999115714</v>
      </c>
      <c r="M43" s="588">
        <f t="shared" si="0"/>
        <v>-142285.48358963916</v>
      </c>
      <c r="N43" s="588">
        <f t="shared" si="0"/>
        <v>295836.02213574265</v>
      </c>
      <c r="O43" s="588">
        <f t="shared" si="0"/>
        <v>-143019.1749139686</v>
      </c>
      <c r="P43" s="588">
        <f t="shared" si="0"/>
        <v>291015.91636271565</v>
      </c>
      <c r="Q43" s="588">
        <f t="shared" si="0"/>
        <v>147996.74144874699</v>
      </c>
    </row>
    <row r="44" spans="2:17" ht="15" customHeight="1" x14ac:dyDescent="0.35">
      <c r="B44" s="837" t="s">
        <v>56</v>
      </c>
      <c r="C44" s="723"/>
      <c r="D44" s="723"/>
      <c r="E44" s="723"/>
      <c r="F44" s="723"/>
      <c r="G44" s="723"/>
      <c r="H44" s="723"/>
      <c r="I44" s="723"/>
      <c r="J44" s="723"/>
      <c r="K44" s="723"/>
      <c r="L44" s="723"/>
      <c r="M44" s="723"/>
      <c r="N44" s="723"/>
      <c r="O44" s="723"/>
      <c r="P44" s="723"/>
      <c r="Q44" s="724"/>
    </row>
    <row r="45" spans="2:17" ht="15" customHeight="1" x14ac:dyDescent="0.35">
      <c r="B45" s="17" t="s">
        <v>57</v>
      </c>
      <c r="C45" s="586">
        <v>0</v>
      </c>
      <c r="D45" s="586">
        <v>83084.903000000006</v>
      </c>
      <c r="E45" s="586">
        <v>51460.545239999999</v>
      </c>
      <c r="F45" s="586">
        <v>31624.357759999999</v>
      </c>
      <c r="G45" s="586">
        <v>31234.902316372711</v>
      </c>
      <c r="H45" s="586">
        <v>0</v>
      </c>
      <c r="I45" s="586">
        <v>14693.397000000001</v>
      </c>
      <c r="J45" s="586">
        <v>0</v>
      </c>
      <c r="K45" s="586">
        <v>48165.863076372712</v>
      </c>
      <c r="L45" s="586">
        <v>22504.904999999999</v>
      </c>
      <c r="M45" s="586">
        <v>6144.19</v>
      </c>
      <c r="N45" s="586">
        <v>7350.4309862664732</v>
      </c>
      <c r="O45" s="586">
        <v>12166.33709010623</v>
      </c>
      <c r="P45" s="586">
        <v>9463.2270000000008</v>
      </c>
      <c r="Q45" s="587">
        <v>21629.564090106229</v>
      </c>
    </row>
    <row r="46" spans="2:17" ht="15" customHeight="1" x14ac:dyDescent="0.35">
      <c r="B46" s="17" t="s">
        <v>290</v>
      </c>
      <c r="C46" s="586">
        <v>0</v>
      </c>
      <c r="D46" s="586">
        <v>6080.5219999999999</v>
      </c>
      <c r="E46" s="586">
        <v>43.552999999999997</v>
      </c>
      <c r="F46" s="586">
        <v>6036.9690000000001</v>
      </c>
      <c r="G46" s="586">
        <v>1338.5920000000001</v>
      </c>
      <c r="H46" s="586">
        <v>0</v>
      </c>
      <c r="I46" s="586">
        <v>2062.5790000000002</v>
      </c>
      <c r="J46" s="586">
        <v>0</v>
      </c>
      <c r="K46" s="586">
        <v>5312.982</v>
      </c>
      <c r="L46" s="586">
        <v>835.89200000000005</v>
      </c>
      <c r="M46" s="586">
        <v>0</v>
      </c>
      <c r="N46" s="586">
        <v>637.7106288003115</v>
      </c>
      <c r="O46" s="586">
        <v>3839.3793711996882</v>
      </c>
      <c r="P46" s="586">
        <v>0</v>
      </c>
      <c r="Q46" s="587">
        <v>3839.3793711996882</v>
      </c>
    </row>
    <row r="47" spans="2:17" ht="15" customHeight="1" x14ac:dyDescent="0.35">
      <c r="B47" s="17" t="s">
        <v>291</v>
      </c>
      <c r="C47" s="586">
        <v>0</v>
      </c>
      <c r="D47" s="586">
        <v>4544.2439999999997</v>
      </c>
      <c r="E47" s="586">
        <v>0</v>
      </c>
      <c r="F47" s="586">
        <v>4544.2439999999997</v>
      </c>
      <c r="G47" s="586">
        <v>1001.039665830775</v>
      </c>
      <c r="H47" s="586">
        <v>153.31980242480569</v>
      </c>
      <c r="I47" s="586">
        <v>429.9969422661494</v>
      </c>
      <c r="J47" s="586">
        <v>0</v>
      </c>
      <c r="K47" s="586">
        <v>5268.6065259894322</v>
      </c>
      <c r="L47" s="586">
        <v>1649.5501073196269</v>
      </c>
      <c r="M47" s="586">
        <v>1460.2819999999999</v>
      </c>
      <c r="N47" s="586">
        <v>557.37470015892734</v>
      </c>
      <c r="O47" s="586">
        <v>1601.3997185108769</v>
      </c>
      <c r="P47" s="586">
        <v>354.81854808595062</v>
      </c>
      <c r="Q47" s="587">
        <v>1956.218266596828</v>
      </c>
    </row>
    <row r="48" spans="2:17" ht="15" customHeight="1" x14ac:dyDescent="0.35">
      <c r="B48" s="17" t="s">
        <v>59</v>
      </c>
      <c r="C48" s="586">
        <v>0</v>
      </c>
      <c r="D48" s="586">
        <v>51050.610999999997</v>
      </c>
      <c r="E48" s="586">
        <v>31653.197489999999</v>
      </c>
      <c r="F48" s="586">
        <v>19397.413509999998</v>
      </c>
      <c r="G48" s="586">
        <v>48398.784</v>
      </c>
      <c r="H48" s="586">
        <v>0</v>
      </c>
      <c r="I48" s="586">
        <v>13107.114</v>
      </c>
      <c r="J48" s="586">
        <v>0</v>
      </c>
      <c r="K48" s="586">
        <v>54689.083509999997</v>
      </c>
      <c r="L48" s="586">
        <v>46832.891000000003</v>
      </c>
      <c r="M48" s="586">
        <v>14715.739</v>
      </c>
      <c r="N48" s="586">
        <v>6714.15</v>
      </c>
      <c r="O48" s="586">
        <v>-13573.696489999989</v>
      </c>
      <c r="P48" s="586">
        <v>18408.063999999998</v>
      </c>
      <c r="Q48" s="587">
        <v>4834.3675100000046</v>
      </c>
    </row>
    <row r="49" spans="2:17" ht="15" customHeight="1" x14ac:dyDescent="0.35">
      <c r="B49" s="17" t="s">
        <v>292</v>
      </c>
      <c r="C49" s="604">
        <v>0</v>
      </c>
      <c r="D49" s="604">
        <v>57268.93</v>
      </c>
      <c r="E49" s="604">
        <v>15785.124</v>
      </c>
      <c r="F49" s="604">
        <v>41483.805999999997</v>
      </c>
      <c r="G49" s="604">
        <v>7050.857</v>
      </c>
      <c r="H49" s="604">
        <v>0</v>
      </c>
      <c r="I49" s="604">
        <v>8977.8179999999993</v>
      </c>
      <c r="J49" s="604">
        <v>0</v>
      </c>
      <c r="K49" s="604">
        <v>39556.845000000001</v>
      </c>
      <c r="L49" s="604">
        <v>-10374.10110244011</v>
      </c>
      <c r="M49" s="604">
        <v>8422.3973993709969</v>
      </c>
      <c r="N49" s="604">
        <v>4341.6748952967546</v>
      </c>
      <c r="O49" s="604">
        <v>37166.873807772361</v>
      </c>
      <c r="P49" s="604">
        <v>2367.0660966590631</v>
      </c>
      <c r="Q49" s="598">
        <v>39533.939904431427</v>
      </c>
    </row>
    <row r="50" spans="2:17" ht="15" customHeight="1" x14ac:dyDescent="0.35">
      <c r="B50" s="244" t="s">
        <v>55</v>
      </c>
      <c r="C50" s="599">
        <f t="shared" ref="C50:Q50" si="1">SUM(C45:C49)</f>
        <v>0</v>
      </c>
      <c r="D50" s="599">
        <f t="shared" si="1"/>
        <v>202029.21</v>
      </c>
      <c r="E50" s="599">
        <f t="shared" si="1"/>
        <v>98942.419729999994</v>
      </c>
      <c r="F50" s="599">
        <f t="shared" si="1"/>
        <v>103086.79027</v>
      </c>
      <c r="G50" s="599">
        <f t="shared" si="1"/>
        <v>89024.174982203491</v>
      </c>
      <c r="H50" s="599">
        <f t="shared" si="1"/>
        <v>153.31980242480569</v>
      </c>
      <c r="I50" s="599">
        <f t="shared" si="1"/>
        <v>39270.904942266148</v>
      </c>
      <c r="J50" s="599">
        <f t="shared" si="1"/>
        <v>0</v>
      </c>
      <c r="K50" s="599">
        <f t="shared" si="1"/>
        <v>152993.38011236215</v>
      </c>
      <c r="L50" s="599">
        <f t="shared" si="1"/>
        <v>61449.137004879522</v>
      </c>
      <c r="M50" s="599">
        <f t="shared" si="1"/>
        <v>30742.608399370998</v>
      </c>
      <c r="N50" s="599">
        <f t="shared" si="1"/>
        <v>19601.341210522467</v>
      </c>
      <c r="O50" s="599">
        <f t="shared" si="1"/>
        <v>41200.293497589169</v>
      </c>
      <c r="P50" s="599">
        <f t="shared" si="1"/>
        <v>30593.175644745013</v>
      </c>
      <c r="Q50" s="599">
        <f t="shared" si="1"/>
        <v>71793.469142334172</v>
      </c>
    </row>
    <row r="51" spans="2:17" ht="14.25" customHeight="1" x14ac:dyDescent="0.35">
      <c r="B51" s="838" t="s">
        <v>61</v>
      </c>
      <c r="C51" s="728"/>
      <c r="D51" s="728"/>
      <c r="E51" s="728"/>
      <c r="F51" s="728"/>
      <c r="G51" s="728"/>
      <c r="H51" s="728"/>
      <c r="I51" s="728"/>
      <c r="J51" s="728"/>
      <c r="K51" s="728"/>
      <c r="L51" s="728"/>
      <c r="M51" s="728"/>
      <c r="N51" s="728"/>
      <c r="O51" s="728"/>
      <c r="P51" s="728"/>
      <c r="Q51" s="728"/>
    </row>
  </sheetData>
  <sheetProtection algorithmName="SHA-512" hashValue="TUMR9+qtpho3svU2OhpSOYnSYBuxHkSrucLphVme96+b7OM2ahdHwbHsm6JolwpB8NVMS/XmIvWkXO3UGcO+3Q==" saltValue="o9bVXSXScoqZPmJA1uFp8g==" spinCount="100000" sheet="1" objects="1" scenarios="1"/>
  <mergeCells count="4">
    <mergeCell ref="B5:Q5"/>
    <mergeCell ref="B51:Q51"/>
    <mergeCell ref="B3:Q3"/>
    <mergeCell ref="B44:Q44"/>
  </mergeCells>
  <pageMargins left="0.7" right="0.7" top="0.75" bottom="0.75" header="0.3" footer="0.3"/>
  <pageSetup scale="43" orientation="landscape"/>
  <headerFooter>
    <oddFooter>&amp;C_x000D_&amp;1#&amp;"Calibri"&amp;11&amp;K000000 Britam Public</oddFooter>
  </headerFooter>
  <drawing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1">
    <tabColor rgb="FFCC9900"/>
    <pageSetUpPr fitToPage="1"/>
  </sheetPr>
  <dimension ref="B3:Q51"/>
  <sheetViews>
    <sheetView showGridLines="0" zoomScale="80" zoomScaleNormal="80" workbookViewId="0">
      <selection activeCell="B4" sqref="B4"/>
    </sheetView>
  </sheetViews>
  <sheetFormatPr defaultRowHeight="14.5" x14ac:dyDescent="0.35"/>
  <cols>
    <col min="1" max="1" width="11.81640625" customWidth="1"/>
    <col min="2" max="2" width="41.453125" bestFit="1" customWidth="1"/>
    <col min="3" max="10" width="15.453125" customWidth="1"/>
    <col min="11" max="11" width="17.54296875" customWidth="1"/>
    <col min="12" max="16" width="15.453125" customWidth="1"/>
    <col min="17" max="17" width="16.453125" customWidth="1"/>
  </cols>
  <sheetData>
    <row r="3" spans="2:17" ht="18" customHeight="1" x14ac:dyDescent="0.35">
      <c r="B3" s="800" t="s">
        <v>1620</v>
      </c>
      <c r="C3" s="723"/>
      <c r="D3" s="723"/>
      <c r="E3" s="723"/>
      <c r="F3" s="723"/>
      <c r="G3" s="723"/>
      <c r="H3" s="723"/>
      <c r="I3" s="723"/>
      <c r="J3" s="723"/>
      <c r="K3" s="723"/>
      <c r="L3" s="723"/>
      <c r="M3" s="723"/>
      <c r="N3" s="723"/>
      <c r="O3" s="723"/>
      <c r="P3" s="723"/>
      <c r="Q3" s="724"/>
    </row>
    <row r="4" spans="2:17" ht="43.5" customHeight="1" x14ac:dyDescent="0.35">
      <c r="B4" s="13" t="s">
        <v>1</v>
      </c>
      <c r="C4" s="100" t="s">
        <v>479</v>
      </c>
      <c r="D4" s="100" t="s">
        <v>480</v>
      </c>
      <c r="E4" s="100" t="s">
        <v>481</v>
      </c>
      <c r="F4" s="100" t="s">
        <v>204</v>
      </c>
      <c r="G4" s="100" t="s">
        <v>482</v>
      </c>
      <c r="H4" s="100" t="s">
        <v>483</v>
      </c>
      <c r="I4" s="100" t="s">
        <v>484</v>
      </c>
      <c r="J4" s="100" t="s">
        <v>483</v>
      </c>
      <c r="K4" s="16" t="s">
        <v>485</v>
      </c>
      <c r="L4" s="16" t="s">
        <v>486</v>
      </c>
      <c r="M4" s="16" t="s">
        <v>407</v>
      </c>
      <c r="N4" s="16" t="s">
        <v>408</v>
      </c>
      <c r="O4" s="16" t="s">
        <v>487</v>
      </c>
      <c r="P4" s="16" t="s">
        <v>3</v>
      </c>
      <c r="Q4" s="16" t="s">
        <v>488</v>
      </c>
    </row>
    <row r="5" spans="2:17" ht="15.75" customHeight="1" x14ac:dyDescent="0.35">
      <c r="B5" s="794" t="s">
        <v>17</v>
      </c>
      <c r="C5" s="723"/>
      <c r="D5" s="723"/>
      <c r="E5" s="723"/>
      <c r="F5" s="723"/>
      <c r="G5" s="723"/>
      <c r="H5" s="723"/>
      <c r="I5" s="723"/>
      <c r="J5" s="723"/>
      <c r="K5" s="723"/>
      <c r="L5" s="723"/>
      <c r="M5" s="723"/>
      <c r="N5" s="723"/>
      <c r="O5" s="723"/>
      <c r="P5" s="723"/>
      <c r="Q5" s="724"/>
    </row>
    <row r="6" spans="2:17" ht="15.75" customHeight="1" x14ac:dyDescent="0.35">
      <c r="B6" s="17" t="s">
        <v>18</v>
      </c>
      <c r="C6" s="585">
        <v>2548.5791899999999</v>
      </c>
      <c r="D6" s="585">
        <v>0</v>
      </c>
      <c r="E6" s="585">
        <v>2009.017219321491</v>
      </c>
      <c r="F6" s="585">
        <v>539.56197067850894</v>
      </c>
      <c r="G6" s="585">
        <v>186.227</v>
      </c>
      <c r="H6" s="585">
        <v>0</v>
      </c>
      <c r="I6" s="585">
        <v>831.35900000000004</v>
      </c>
      <c r="J6" s="585">
        <v>0</v>
      </c>
      <c r="K6" s="586">
        <v>-105.57002932149101</v>
      </c>
      <c r="L6" s="586">
        <v>-6.8557511820782961</v>
      </c>
      <c r="M6" s="586">
        <v>-132.133595305977</v>
      </c>
      <c r="N6" s="586">
        <v>411.35916896676241</v>
      </c>
      <c r="O6" s="586">
        <v>-377.93985180019808</v>
      </c>
      <c r="P6" s="586">
        <v>117.9243464161347</v>
      </c>
      <c r="Q6" s="587">
        <v>-260.01550538406337</v>
      </c>
    </row>
    <row r="7" spans="2:17" ht="15.75" customHeight="1" x14ac:dyDescent="0.35">
      <c r="B7" s="17" t="s">
        <v>19</v>
      </c>
      <c r="C7" s="585">
        <v>32573.048999999999</v>
      </c>
      <c r="D7" s="585">
        <v>0</v>
      </c>
      <c r="E7" s="585">
        <v>18404.113000000001</v>
      </c>
      <c r="F7" s="585">
        <v>14168.936</v>
      </c>
      <c r="G7" s="585">
        <v>6103.5479999999998</v>
      </c>
      <c r="H7" s="585">
        <v>0</v>
      </c>
      <c r="I7" s="585">
        <v>8525.2800000000007</v>
      </c>
      <c r="J7" s="585">
        <v>0</v>
      </c>
      <c r="K7" s="586">
        <v>11747.204</v>
      </c>
      <c r="L7" s="586">
        <v>1179.434960000001</v>
      </c>
      <c r="M7" s="586">
        <v>1302.38921</v>
      </c>
      <c r="N7" s="586">
        <v>43297.704769409647</v>
      </c>
      <c r="O7" s="586">
        <v>-34032.324939409657</v>
      </c>
      <c r="P7" s="586">
        <v>1852.7049668384391</v>
      </c>
      <c r="Q7" s="587">
        <v>-32179.619972571221</v>
      </c>
    </row>
    <row r="8" spans="2:17" ht="15.75" customHeight="1" x14ac:dyDescent="0.35">
      <c r="B8" s="17" t="s">
        <v>20</v>
      </c>
      <c r="C8" s="585">
        <v>44164.994650000001</v>
      </c>
      <c r="D8" s="585">
        <v>0</v>
      </c>
      <c r="E8" s="585">
        <v>43723.345999999998</v>
      </c>
      <c r="F8" s="585">
        <v>441.6486499999985</v>
      </c>
      <c r="G8" s="585">
        <v>0</v>
      </c>
      <c r="H8" s="585">
        <v>0</v>
      </c>
      <c r="I8" s="585">
        <v>0</v>
      </c>
      <c r="J8" s="585">
        <v>0</v>
      </c>
      <c r="K8" s="586">
        <v>441.6486499999985</v>
      </c>
      <c r="L8" s="586">
        <v>1952.482037203506</v>
      </c>
      <c r="M8" s="586">
        <v>-14449.612999999999</v>
      </c>
      <c r="N8" s="586">
        <v>460.98540990151412</v>
      </c>
      <c r="O8" s="586">
        <v>12477.79420289498</v>
      </c>
      <c r="P8" s="586">
        <v>0</v>
      </c>
      <c r="Q8" s="587">
        <v>12477.79420289498</v>
      </c>
    </row>
    <row r="9" spans="2:17" ht="15.75" customHeight="1" x14ac:dyDescent="0.35">
      <c r="B9" s="17" t="s">
        <v>22</v>
      </c>
      <c r="C9" s="585">
        <v>203350.514</v>
      </c>
      <c r="D9" s="585">
        <v>12459.216</v>
      </c>
      <c r="E9" s="585">
        <v>139440.7630482075</v>
      </c>
      <c r="F9" s="585">
        <v>76368.966951792536</v>
      </c>
      <c r="G9" s="585">
        <v>22789.144377058808</v>
      </c>
      <c r="H9" s="585">
        <v>0</v>
      </c>
      <c r="I9" s="585">
        <v>32366.931</v>
      </c>
      <c r="J9" s="585">
        <v>0</v>
      </c>
      <c r="K9" s="586">
        <v>66791.180328851347</v>
      </c>
      <c r="L9" s="586">
        <v>47982.802194483127</v>
      </c>
      <c r="M9" s="586">
        <v>1654.0356616158861</v>
      </c>
      <c r="N9" s="586">
        <v>31450.633543585482</v>
      </c>
      <c r="O9" s="586">
        <v>-14296.291070833149</v>
      </c>
      <c r="P9" s="586">
        <v>16477.15699959009</v>
      </c>
      <c r="Q9" s="587">
        <v>2180.865928756938</v>
      </c>
    </row>
    <row r="10" spans="2:17" ht="15.75" customHeight="1" x14ac:dyDescent="0.35">
      <c r="B10" s="17" t="s">
        <v>278</v>
      </c>
      <c r="C10" s="585">
        <v>549674.17372000008</v>
      </c>
      <c r="D10" s="585">
        <v>0</v>
      </c>
      <c r="E10" s="585">
        <v>502733.71975999989</v>
      </c>
      <c r="F10" s="585">
        <v>46940.453960000101</v>
      </c>
      <c r="G10" s="585">
        <v>27748.6603</v>
      </c>
      <c r="H10" s="585">
        <v>0</v>
      </c>
      <c r="I10" s="585">
        <v>18483.755359999999</v>
      </c>
      <c r="J10" s="585">
        <v>0</v>
      </c>
      <c r="K10" s="586">
        <v>56205.358900000087</v>
      </c>
      <c r="L10" s="586">
        <v>4960.6965344353612</v>
      </c>
      <c r="M10" s="586">
        <v>-55826.112259999987</v>
      </c>
      <c r="N10" s="586">
        <v>19416.427332698539</v>
      </c>
      <c r="O10" s="586">
        <v>87654.347292866179</v>
      </c>
      <c r="P10" s="586">
        <v>14362.400726784619</v>
      </c>
      <c r="Q10" s="587">
        <v>102016.7480196508</v>
      </c>
    </row>
    <row r="11" spans="2:17" ht="15.75" customHeight="1" x14ac:dyDescent="0.35">
      <c r="B11" s="17" t="s">
        <v>279</v>
      </c>
      <c r="C11" s="585">
        <v>65634.558000000005</v>
      </c>
      <c r="D11" s="585">
        <v>2055.9250000000002</v>
      </c>
      <c r="E11" s="585">
        <v>54453.855000000003</v>
      </c>
      <c r="F11" s="585">
        <v>13236.628000000001</v>
      </c>
      <c r="G11" s="585">
        <v>11620.04</v>
      </c>
      <c r="H11" s="585">
        <v>3045</v>
      </c>
      <c r="I11" s="585">
        <v>8209.6732798761495</v>
      </c>
      <c r="J11" s="585">
        <v>0</v>
      </c>
      <c r="K11" s="586">
        <v>19691.99472012385</v>
      </c>
      <c r="L11" s="586">
        <v>17364.635999999999</v>
      </c>
      <c r="M11" s="586">
        <v>-26514</v>
      </c>
      <c r="N11" s="586">
        <v>24517.547999999999</v>
      </c>
      <c r="O11" s="586">
        <v>4323.8107201238499</v>
      </c>
      <c r="P11" s="586">
        <v>2802.8233227090932</v>
      </c>
      <c r="Q11" s="587">
        <v>7126.6340428329431</v>
      </c>
    </row>
    <row r="12" spans="2:17" ht="15.75" customHeight="1" x14ac:dyDescent="0.35">
      <c r="B12" s="17" t="s">
        <v>25</v>
      </c>
      <c r="C12" s="585">
        <v>184376.07884999999</v>
      </c>
      <c r="D12" s="585">
        <v>22550.889060000001</v>
      </c>
      <c r="E12" s="585">
        <v>139351.4069</v>
      </c>
      <c r="F12" s="585">
        <v>67575.561010000019</v>
      </c>
      <c r="G12" s="585">
        <v>46216.209000000003</v>
      </c>
      <c r="H12" s="585">
        <v>0</v>
      </c>
      <c r="I12" s="585">
        <v>33566.841999999997</v>
      </c>
      <c r="J12" s="585">
        <v>0</v>
      </c>
      <c r="K12" s="586">
        <v>80224.928010000018</v>
      </c>
      <c r="L12" s="586">
        <v>21849.22138000005</v>
      </c>
      <c r="M12" s="586">
        <v>38077.384290000002</v>
      </c>
      <c r="N12" s="586">
        <v>65723.713705772781</v>
      </c>
      <c r="O12" s="586">
        <v>-45425.391365772812</v>
      </c>
      <c r="P12" s="586">
        <v>20710.718835729858</v>
      </c>
      <c r="Q12" s="587">
        <v>-24714.67253004295</v>
      </c>
    </row>
    <row r="13" spans="2:17" ht="15.75" customHeight="1" x14ac:dyDescent="0.35">
      <c r="B13" s="17" t="s">
        <v>26</v>
      </c>
      <c r="C13" s="585">
        <v>15801.968000000001</v>
      </c>
      <c r="D13" s="585">
        <v>6153.3689999999997</v>
      </c>
      <c r="E13" s="585">
        <v>9236.2549999999992</v>
      </c>
      <c r="F13" s="585">
        <v>12719.082</v>
      </c>
      <c r="G13" s="585">
        <v>20048.787</v>
      </c>
      <c r="H13" s="585">
        <v>12346.654</v>
      </c>
      <c r="I13" s="585">
        <v>7649.9570000000003</v>
      </c>
      <c r="J13" s="585">
        <v>0</v>
      </c>
      <c r="K13" s="586">
        <v>37464.565999999999</v>
      </c>
      <c r="L13" s="586">
        <v>4138.7479999999996</v>
      </c>
      <c r="M13" s="586">
        <v>3183.165</v>
      </c>
      <c r="N13" s="586">
        <v>14735.113111884661</v>
      </c>
      <c r="O13" s="586">
        <v>15407.53988811534</v>
      </c>
      <c r="P13" s="586">
        <v>2071.28919945806</v>
      </c>
      <c r="Q13" s="587">
        <v>17478.829087573398</v>
      </c>
    </row>
    <row r="14" spans="2:17" ht="15.75" customHeight="1" x14ac:dyDescent="0.35">
      <c r="B14" s="17" t="s">
        <v>27</v>
      </c>
      <c r="C14" s="585">
        <v>0</v>
      </c>
      <c r="D14" s="585">
        <v>0</v>
      </c>
      <c r="E14" s="585">
        <v>0</v>
      </c>
      <c r="F14" s="585">
        <v>0</v>
      </c>
      <c r="G14" s="585">
        <v>0</v>
      </c>
      <c r="H14" s="585">
        <v>0</v>
      </c>
      <c r="I14" s="585">
        <v>0</v>
      </c>
      <c r="J14" s="585">
        <v>0</v>
      </c>
      <c r="K14" s="586">
        <v>0</v>
      </c>
      <c r="L14" s="586">
        <v>0</v>
      </c>
      <c r="M14" s="586">
        <v>0</v>
      </c>
      <c r="N14" s="586">
        <v>0</v>
      </c>
      <c r="O14" s="586">
        <v>0</v>
      </c>
      <c r="P14" s="586">
        <v>0</v>
      </c>
      <c r="Q14" s="587">
        <v>0</v>
      </c>
    </row>
    <row r="15" spans="2:17" ht="15.75" customHeight="1" x14ac:dyDescent="0.35">
      <c r="B15" s="17" t="s">
        <v>28</v>
      </c>
      <c r="C15" s="585">
        <v>158232.63099999999</v>
      </c>
      <c r="D15" s="585">
        <v>1385.069</v>
      </c>
      <c r="E15" s="585">
        <v>144712.30799999999</v>
      </c>
      <c r="F15" s="585">
        <v>14905.392</v>
      </c>
      <c r="G15" s="585">
        <v>5280.7460000000001</v>
      </c>
      <c r="H15" s="585">
        <v>0</v>
      </c>
      <c r="I15" s="585">
        <v>5773.4650000000001</v>
      </c>
      <c r="J15" s="585">
        <v>0</v>
      </c>
      <c r="K15" s="586">
        <v>14412.673000000001</v>
      </c>
      <c r="L15" s="586">
        <v>4824.5020000000004</v>
      </c>
      <c r="M15" s="586">
        <v>10865.401</v>
      </c>
      <c r="N15" s="586">
        <v>17476.553</v>
      </c>
      <c r="O15" s="586">
        <v>-18753.782999999999</v>
      </c>
      <c r="P15" s="586">
        <v>0</v>
      </c>
      <c r="Q15" s="587">
        <v>-18753.782999999999</v>
      </c>
    </row>
    <row r="16" spans="2:17" ht="15.75" customHeight="1" x14ac:dyDescent="0.35">
      <c r="B16" s="17" t="s">
        <v>29</v>
      </c>
      <c r="C16" s="585">
        <v>150183.351</v>
      </c>
      <c r="D16" s="585">
        <v>16031.575000000001</v>
      </c>
      <c r="E16" s="585">
        <v>156470.52194999999</v>
      </c>
      <c r="F16" s="585">
        <v>9744.4040500000119</v>
      </c>
      <c r="G16" s="585">
        <v>13949.782784999999</v>
      </c>
      <c r="H16" s="585">
        <v>0</v>
      </c>
      <c r="I16" s="585">
        <v>16045.832207646001</v>
      </c>
      <c r="J16" s="585">
        <v>0</v>
      </c>
      <c r="K16" s="586">
        <v>7648.3546273540114</v>
      </c>
      <c r="L16" s="586">
        <v>23413.624153131281</v>
      </c>
      <c r="M16" s="586">
        <v>9408.0899089999984</v>
      </c>
      <c r="N16" s="586">
        <v>3113.9735873135619</v>
      </c>
      <c r="O16" s="586">
        <v>-28287.333022090821</v>
      </c>
      <c r="P16" s="586">
        <v>5943.7746767082645</v>
      </c>
      <c r="Q16" s="587">
        <v>-22343.55834538256</v>
      </c>
    </row>
    <row r="17" spans="2:17" ht="15.75" customHeight="1" x14ac:dyDescent="0.35">
      <c r="B17" s="17" t="s">
        <v>30</v>
      </c>
      <c r="C17" s="585">
        <v>600287.04099999997</v>
      </c>
      <c r="D17" s="585">
        <v>23301.727999999999</v>
      </c>
      <c r="E17" s="585">
        <v>534528.73800000001</v>
      </c>
      <c r="F17" s="585">
        <v>89060.031000000003</v>
      </c>
      <c r="G17" s="585">
        <v>-8053.1610000000001</v>
      </c>
      <c r="H17" s="585">
        <v>0</v>
      </c>
      <c r="I17" s="585">
        <v>50738.292999999998</v>
      </c>
      <c r="J17" s="585">
        <v>0</v>
      </c>
      <c r="K17" s="586">
        <v>30268.577000000001</v>
      </c>
      <c r="L17" s="586">
        <v>54719.203999999998</v>
      </c>
      <c r="M17" s="586">
        <v>-36663.171000000002</v>
      </c>
      <c r="N17" s="586">
        <v>61149.182000000001</v>
      </c>
      <c r="O17" s="586">
        <v>-48936.637999999999</v>
      </c>
      <c r="P17" s="586">
        <v>53201.453000000001</v>
      </c>
      <c r="Q17" s="587">
        <v>4264.8149999999996</v>
      </c>
    </row>
    <row r="18" spans="2:17" ht="15.75" customHeight="1" x14ac:dyDescent="0.35">
      <c r="B18" s="17" t="s">
        <v>32</v>
      </c>
      <c r="C18" s="585">
        <v>215235.66</v>
      </c>
      <c r="D18" s="585">
        <v>654.83199999999999</v>
      </c>
      <c r="E18" s="585">
        <v>161420.48199999999</v>
      </c>
      <c r="F18" s="585">
        <v>54470.01</v>
      </c>
      <c r="G18" s="585">
        <v>18662.436000000002</v>
      </c>
      <c r="H18" s="585">
        <v>0</v>
      </c>
      <c r="I18" s="585">
        <v>18805.913</v>
      </c>
      <c r="J18" s="585">
        <v>0</v>
      </c>
      <c r="K18" s="586">
        <v>54326.533000000003</v>
      </c>
      <c r="L18" s="586">
        <v>28045.764999999999</v>
      </c>
      <c r="M18" s="586">
        <v>-8778.5329999999994</v>
      </c>
      <c r="N18" s="586">
        <v>47072.144999999997</v>
      </c>
      <c r="O18" s="586">
        <v>-12012.843999999999</v>
      </c>
      <c r="P18" s="586">
        <v>11322.487999999999</v>
      </c>
      <c r="Q18" s="587">
        <v>-690.35599999999999</v>
      </c>
    </row>
    <row r="19" spans="2:17" ht="15.75" customHeight="1" x14ac:dyDescent="0.35">
      <c r="B19" s="17" t="s">
        <v>34</v>
      </c>
      <c r="C19" s="585">
        <v>228636.83300000001</v>
      </c>
      <c r="D19" s="585">
        <v>16757.722000000002</v>
      </c>
      <c r="E19" s="585">
        <v>175158.69</v>
      </c>
      <c r="F19" s="585">
        <v>70235.865000000005</v>
      </c>
      <c r="G19" s="585">
        <v>25362.223999999998</v>
      </c>
      <c r="H19" s="585">
        <v>0</v>
      </c>
      <c r="I19" s="585">
        <v>27336.81</v>
      </c>
      <c r="J19" s="585">
        <v>0</v>
      </c>
      <c r="K19" s="586">
        <v>68261.278999999995</v>
      </c>
      <c r="L19" s="586">
        <v>67095.847999999998</v>
      </c>
      <c r="M19" s="586">
        <v>10753.17</v>
      </c>
      <c r="N19" s="586">
        <v>39719.095000000001</v>
      </c>
      <c r="O19" s="586">
        <v>-49306.834000000003</v>
      </c>
      <c r="P19" s="586">
        <v>51664.78</v>
      </c>
      <c r="Q19" s="587">
        <v>2357.9459999999999</v>
      </c>
    </row>
    <row r="20" spans="2:17" ht="15.75" customHeight="1" x14ac:dyDescent="0.35">
      <c r="B20" s="17" t="s">
        <v>35</v>
      </c>
      <c r="C20" s="585">
        <v>170076.655</v>
      </c>
      <c r="D20" s="585">
        <v>2028.4860000000001</v>
      </c>
      <c r="E20" s="585">
        <v>92634.229000000007</v>
      </c>
      <c r="F20" s="585">
        <v>79470.911999999997</v>
      </c>
      <c r="G20" s="585">
        <v>60909.716999999997</v>
      </c>
      <c r="H20" s="585">
        <v>0</v>
      </c>
      <c r="I20" s="585">
        <v>52846.942999999999</v>
      </c>
      <c r="J20" s="585">
        <v>0</v>
      </c>
      <c r="K20" s="586">
        <v>87533.686000000002</v>
      </c>
      <c r="L20" s="586">
        <v>43627.624000000003</v>
      </c>
      <c r="M20" s="586">
        <v>-3085.0729999999999</v>
      </c>
      <c r="N20" s="586">
        <v>17958.977999999999</v>
      </c>
      <c r="O20" s="586">
        <v>29032.156999999999</v>
      </c>
      <c r="P20" s="586">
        <v>816.68399999999997</v>
      </c>
      <c r="Q20" s="587">
        <v>29848.841</v>
      </c>
    </row>
    <row r="21" spans="2:17" ht="15.75" customHeight="1" x14ac:dyDescent="0.35">
      <c r="B21" s="17" t="s">
        <v>36</v>
      </c>
      <c r="C21" s="585">
        <v>0</v>
      </c>
      <c r="D21" s="585">
        <v>0</v>
      </c>
      <c r="E21" s="585">
        <v>0</v>
      </c>
      <c r="F21" s="585">
        <v>0</v>
      </c>
      <c r="G21" s="585">
        <v>61</v>
      </c>
      <c r="H21" s="585">
        <v>0</v>
      </c>
      <c r="I21" s="585">
        <v>0</v>
      </c>
      <c r="J21" s="585">
        <v>0</v>
      </c>
      <c r="K21" s="586">
        <v>61</v>
      </c>
      <c r="L21" s="586">
        <v>0</v>
      </c>
      <c r="M21" s="586">
        <v>15</v>
      </c>
      <c r="N21" s="586">
        <v>0</v>
      </c>
      <c r="O21" s="586">
        <v>46</v>
      </c>
      <c r="P21" s="586">
        <v>0</v>
      </c>
      <c r="Q21" s="587">
        <v>46</v>
      </c>
    </row>
    <row r="22" spans="2:17" ht="15.75" customHeight="1" x14ac:dyDescent="0.35">
      <c r="B22" s="17" t="s">
        <v>280</v>
      </c>
      <c r="C22" s="585">
        <v>64812</v>
      </c>
      <c r="D22" s="585">
        <v>0</v>
      </c>
      <c r="E22" s="585">
        <v>34391</v>
      </c>
      <c r="F22" s="585">
        <v>30422</v>
      </c>
      <c r="G22" s="585">
        <v>6261</v>
      </c>
      <c r="H22" s="585">
        <v>0</v>
      </c>
      <c r="I22" s="585">
        <v>6122</v>
      </c>
      <c r="J22" s="585">
        <v>0</v>
      </c>
      <c r="K22" s="586">
        <v>30561</v>
      </c>
      <c r="L22" s="586">
        <v>-26146</v>
      </c>
      <c r="M22" s="586">
        <v>-4722</v>
      </c>
      <c r="N22" s="586">
        <v>8878</v>
      </c>
      <c r="O22" s="586">
        <v>52551</v>
      </c>
      <c r="P22" s="586">
        <v>2842</v>
      </c>
      <c r="Q22" s="587">
        <v>55393</v>
      </c>
    </row>
    <row r="23" spans="2:17" ht="15.75" customHeight="1" x14ac:dyDescent="0.35">
      <c r="B23" s="17" t="s">
        <v>281</v>
      </c>
      <c r="C23" s="585">
        <v>0</v>
      </c>
      <c r="D23" s="585">
        <v>0</v>
      </c>
      <c r="E23" s="585">
        <v>0</v>
      </c>
      <c r="F23" s="585">
        <v>0</v>
      </c>
      <c r="G23" s="585">
        <v>0</v>
      </c>
      <c r="H23" s="585">
        <v>0</v>
      </c>
      <c r="I23" s="585">
        <v>0</v>
      </c>
      <c r="J23" s="585">
        <v>0</v>
      </c>
      <c r="K23" s="586">
        <v>0</v>
      </c>
      <c r="L23" s="586">
        <v>0</v>
      </c>
      <c r="M23" s="586">
        <v>0</v>
      </c>
      <c r="N23" s="586">
        <v>0</v>
      </c>
      <c r="O23" s="586">
        <v>0</v>
      </c>
      <c r="P23" s="586">
        <v>0</v>
      </c>
      <c r="Q23" s="587">
        <v>0</v>
      </c>
    </row>
    <row r="24" spans="2:17" ht="15.75" customHeight="1" x14ac:dyDescent="0.35">
      <c r="B24" s="17" t="s">
        <v>38</v>
      </c>
      <c r="C24" s="585">
        <v>92409.547000000006</v>
      </c>
      <c r="D24" s="585">
        <v>3917.6039999999998</v>
      </c>
      <c r="E24" s="585">
        <v>72097.285000000003</v>
      </c>
      <c r="F24" s="585">
        <v>24229.866000000002</v>
      </c>
      <c r="G24" s="585">
        <v>5649.6620000000003</v>
      </c>
      <c r="H24" s="585">
        <v>5031</v>
      </c>
      <c r="I24" s="585">
        <v>4009.855</v>
      </c>
      <c r="J24" s="585">
        <v>4129</v>
      </c>
      <c r="K24" s="586">
        <v>26771.672999999999</v>
      </c>
      <c r="L24" s="586">
        <v>24699.16</v>
      </c>
      <c r="M24" s="586">
        <v>-7396.6390000000001</v>
      </c>
      <c r="N24" s="586">
        <v>34596.906000000003</v>
      </c>
      <c r="O24" s="586">
        <v>-25127.754000000001</v>
      </c>
      <c r="P24" s="586">
        <v>29267.332999999999</v>
      </c>
      <c r="Q24" s="587">
        <v>4139.5789999999997</v>
      </c>
    </row>
    <row r="25" spans="2:17" ht="15.75" customHeight="1" x14ac:dyDescent="0.35">
      <c r="B25" s="17" t="s">
        <v>39</v>
      </c>
      <c r="C25" s="585">
        <v>42353.047749999998</v>
      </c>
      <c r="D25" s="585">
        <v>0</v>
      </c>
      <c r="E25" s="585">
        <v>25839.149050000011</v>
      </c>
      <c r="F25" s="585">
        <v>16513.898699999991</v>
      </c>
      <c r="G25" s="585">
        <v>28355.417000000001</v>
      </c>
      <c r="H25" s="585">
        <v>0</v>
      </c>
      <c r="I25" s="585">
        <v>32446.516</v>
      </c>
      <c r="J25" s="585">
        <v>0</v>
      </c>
      <c r="K25" s="586">
        <v>12422.79969999999</v>
      </c>
      <c r="L25" s="586">
        <v>12068.535741563661</v>
      </c>
      <c r="M25" s="586">
        <v>8791.4242100000047</v>
      </c>
      <c r="N25" s="586">
        <v>12096.925066065231</v>
      </c>
      <c r="O25" s="586">
        <v>-20534.085317628909</v>
      </c>
      <c r="P25" s="586">
        <v>3259.1709528955398</v>
      </c>
      <c r="Q25" s="587">
        <v>-17274.914364733369</v>
      </c>
    </row>
    <row r="26" spans="2:17" ht="15.75" customHeight="1" x14ac:dyDescent="0.35">
      <c r="B26" s="17" t="s">
        <v>40</v>
      </c>
      <c r="C26" s="585">
        <v>142214.62899999999</v>
      </c>
      <c r="D26" s="585">
        <v>1211.8009999999999</v>
      </c>
      <c r="E26" s="585">
        <v>89550.197666514607</v>
      </c>
      <c r="F26" s="585">
        <v>53876.232333485394</v>
      </c>
      <c r="G26" s="585">
        <v>33997.650957912498</v>
      </c>
      <c r="H26" s="585">
        <v>0</v>
      </c>
      <c r="I26" s="585">
        <v>25668.838855208302</v>
      </c>
      <c r="J26" s="585">
        <v>0</v>
      </c>
      <c r="K26" s="586">
        <v>62205.044436189601</v>
      </c>
      <c r="L26" s="586">
        <v>93858.03832285192</v>
      </c>
      <c r="M26" s="586">
        <v>27057.86438270763</v>
      </c>
      <c r="N26" s="586">
        <v>15114.96501554209</v>
      </c>
      <c r="O26" s="586">
        <v>-73825.823284912054</v>
      </c>
      <c r="P26" s="586">
        <v>73468.391018217764</v>
      </c>
      <c r="Q26" s="587">
        <v>-357.43226669429242</v>
      </c>
    </row>
    <row r="27" spans="2:17" ht="15.75" customHeight="1" x14ac:dyDescent="0.35">
      <c r="B27" s="17" t="s">
        <v>41</v>
      </c>
      <c r="C27" s="585">
        <v>502818.98300000001</v>
      </c>
      <c r="D27" s="585">
        <v>76473.66889999999</v>
      </c>
      <c r="E27" s="585">
        <v>374117.46779131278</v>
      </c>
      <c r="F27" s="585">
        <v>205175.18410868719</v>
      </c>
      <c r="G27" s="585">
        <v>93052.307000000001</v>
      </c>
      <c r="H27" s="585">
        <v>0</v>
      </c>
      <c r="I27" s="585">
        <v>105122.891</v>
      </c>
      <c r="J27" s="585">
        <v>0</v>
      </c>
      <c r="K27" s="586">
        <v>193104.60010868721</v>
      </c>
      <c r="L27" s="586">
        <v>108566.5074628656</v>
      </c>
      <c r="M27" s="586">
        <v>39060.723516352562</v>
      </c>
      <c r="N27" s="586">
        <v>37390.748698250012</v>
      </c>
      <c r="O27" s="586">
        <v>8086.6204312189666</v>
      </c>
      <c r="P27" s="586">
        <v>0</v>
      </c>
      <c r="Q27" s="587">
        <v>8086.6204312189666</v>
      </c>
    </row>
    <row r="28" spans="2:17" ht="15.75" customHeight="1" x14ac:dyDescent="0.35">
      <c r="B28" s="17" t="s">
        <v>282</v>
      </c>
      <c r="C28" s="585">
        <v>156370</v>
      </c>
      <c r="D28" s="585">
        <v>1017</v>
      </c>
      <c r="E28" s="585">
        <v>139893</v>
      </c>
      <c r="F28" s="585">
        <v>17495</v>
      </c>
      <c r="G28" s="585">
        <v>10786</v>
      </c>
      <c r="H28" s="585">
        <v>0</v>
      </c>
      <c r="I28" s="585">
        <v>5258</v>
      </c>
      <c r="J28" s="585">
        <v>0</v>
      </c>
      <c r="K28" s="586">
        <v>23022</v>
      </c>
      <c r="L28" s="586">
        <v>13966</v>
      </c>
      <c r="M28" s="586">
        <v>-12716</v>
      </c>
      <c r="N28" s="586">
        <v>17542</v>
      </c>
      <c r="O28" s="586">
        <v>4230</v>
      </c>
      <c r="P28" s="586">
        <v>13354</v>
      </c>
      <c r="Q28" s="587">
        <v>17584</v>
      </c>
    </row>
    <row r="29" spans="2:17" ht="15.75" customHeight="1" x14ac:dyDescent="0.35">
      <c r="B29" s="17" t="s">
        <v>42</v>
      </c>
      <c r="C29" s="585">
        <v>141844.81299999999</v>
      </c>
      <c r="D29" s="585">
        <v>1316.6569999999999</v>
      </c>
      <c r="E29" s="585">
        <v>122490.776</v>
      </c>
      <c r="F29" s="585">
        <v>20670.694</v>
      </c>
      <c r="G29" s="585">
        <v>9726.634</v>
      </c>
      <c r="H29" s="585">
        <v>0</v>
      </c>
      <c r="I29" s="585">
        <v>9064.5400256265111</v>
      </c>
      <c r="J29" s="585">
        <v>0</v>
      </c>
      <c r="K29" s="586">
        <v>21332.787974373488</v>
      </c>
      <c r="L29" s="586">
        <v>39649.568965061328</v>
      </c>
      <c r="M29" s="586">
        <v>-1865.2906599999999</v>
      </c>
      <c r="N29" s="586">
        <v>9069.9176108223073</v>
      </c>
      <c r="O29" s="586">
        <v>-25521.407941510159</v>
      </c>
      <c r="P29" s="586">
        <v>1893.8903730385209</v>
      </c>
      <c r="Q29" s="587">
        <v>-23627.517568471631</v>
      </c>
    </row>
    <row r="30" spans="2:17" ht="15.75" customHeight="1" x14ac:dyDescent="0.35">
      <c r="B30" s="17" t="s">
        <v>283</v>
      </c>
      <c r="C30" s="585">
        <v>148491.30506000001</v>
      </c>
      <c r="D30" s="585">
        <v>28660.07243</v>
      </c>
      <c r="E30" s="585">
        <v>113492.99291</v>
      </c>
      <c r="F30" s="585">
        <v>63658.384579999998</v>
      </c>
      <c r="G30" s="585">
        <v>25936.436099999999</v>
      </c>
      <c r="H30" s="585">
        <v>12632.023999999999</v>
      </c>
      <c r="I30" s="585">
        <v>25528.42177000003</v>
      </c>
      <c r="J30" s="585">
        <v>12632.023999999999</v>
      </c>
      <c r="K30" s="586">
        <v>64066.398909999967</v>
      </c>
      <c r="L30" s="586">
        <v>-4698.6291884999873</v>
      </c>
      <c r="M30" s="586">
        <v>24332.448870357101</v>
      </c>
      <c r="N30" s="586">
        <v>43455.244295394972</v>
      </c>
      <c r="O30" s="586">
        <v>977.33493274788555</v>
      </c>
      <c r="P30" s="586">
        <v>0</v>
      </c>
      <c r="Q30" s="587">
        <v>977.33493274788555</v>
      </c>
    </row>
    <row r="31" spans="2:17" ht="15.75" customHeight="1" x14ac:dyDescent="0.35">
      <c r="B31" s="17" t="s">
        <v>284</v>
      </c>
      <c r="C31" s="585">
        <v>34757.069000000003</v>
      </c>
      <c r="D31" s="585">
        <v>62.914999999999999</v>
      </c>
      <c r="E31" s="585">
        <v>19170.664000000001</v>
      </c>
      <c r="F31" s="585">
        <v>15649.32</v>
      </c>
      <c r="G31" s="585">
        <v>6578.4449999999997</v>
      </c>
      <c r="H31" s="585">
        <v>0</v>
      </c>
      <c r="I31" s="585">
        <v>8171.7489999999998</v>
      </c>
      <c r="J31" s="585">
        <v>0</v>
      </c>
      <c r="K31" s="586">
        <v>14056.016</v>
      </c>
      <c r="L31" s="586">
        <v>2745.5430000000001</v>
      </c>
      <c r="M31" s="586">
        <v>1364.1669999999999</v>
      </c>
      <c r="N31" s="586">
        <v>7154.1639999999998</v>
      </c>
      <c r="O31" s="586">
        <v>2792.1419999999998</v>
      </c>
      <c r="P31" s="586">
        <v>1251.454</v>
      </c>
      <c r="Q31" s="587">
        <v>4043.596</v>
      </c>
    </row>
    <row r="32" spans="2:17" ht="15.75" customHeight="1" x14ac:dyDescent="0.35">
      <c r="B32" s="17" t="s">
        <v>285</v>
      </c>
      <c r="C32" s="585">
        <v>24066.451000000001</v>
      </c>
      <c r="D32" s="585">
        <v>8616.4429999999993</v>
      </c>
      <c r="E32" s="585">
        <v>17761.918000000001</v>
      </c>
      <c r="F32" s="585">
        <v>14920.976000000001</v>
      </c>
      <c r="G32" s="585">
        <v>16143.911</v>
      </c>
      <c r="H32" s="585">
        <v>0</v>
      </c>
      <c r="I32" s="585">
        <v>14711.194</v>
      </c>
      <c r="J32" s="585">
        <v>0</v>
      </c>
      <c r="K32" s="586">
        <v>16353.692999999999</v>
      </c>
      <c r="L32" s="586">
        <v>651.40599999999995</v>
      </c>
      <c r="M32" s="586">
        <v>-1952.9159999999999</v>
      </c>
      <c r="N32" s="586">
        <v>8208.1849999999995</v>
      </c>
      <c r="O32" s="586">
        <v>9447.018</v>
      </c>
      <c r="P32" s="586">
        <v>0</v>
      </c>
      <c r="Q32" s="587">
        <v>9447.018</v>
      </c>
    </row>
    <row r="33" spans="2:17" ht="15.75" customHeight="1" x14ac:dyDescent="0.35">
      <c r="B33" s="17" t="s">
        <v>286</v>
      </c>
      <c r="C33" s="585">
        <v>69015.131890000004</v>
      </c>
      <c r="D33" s="585">
        <v>0</v>
      </c>
      <c r="E33" s="585">
        <v>58436.965581114353</v>
      </c>
      <c r="F33" s="585">
        <v>10578.166308885649</v>
      </c>
      <c r="G33" s="585">
        <v>11867.35966807367</v>
      </c>
      <c r="H33" s="585">
        <v>0</v>
      </c>
      <c r="I33" s="585">
        <v>5959.2447347131219</v>
      </c>
      <c r="J33" s="585">
        <v>0</v>
      </c>
      <c r="K33" s="586">
        <v>16486.28124224619</v>
      </c>
      <c r="L33" s="586">
        <v>6798.0708063786851</v>
      </c>
      <c r="M33" s="586">
        <v>-5878.2301352505592</v>
      </c>
      <c r="N33" s="586">
        <v>11638.6478403563</v>
      </c>
      <c r="O33" s="586">
        <v>3927.7927307617701</v>
      </c>
      <c r="P33" s="586">
        <v>4313.0336121986275</v>
      </c>
      <c r="Q33" s="587">
        <v>8240.8263429603976</v>
      </c>
    </row>
    <row r="34" spans="2:17" ht="15.75" customHeight="1" x14ac:dyDescent="0.35">
      <c r="B34" s="17" t="s">
        <v>287</v>
      </c>
      <c r="C34" s="585">
        <v>5751.0050000000001</v>
      </c>
      <c r="D34" s="585">
        <v>0</v>
      </c>
      <c r="E34" s="585">
        <v>2682.15942</v>
      </c>
      <c r="F34" s="585">
        <v>3068.8455800000002</v>
      </c>
      <c r="G34" s="585">
        <v>0</v>
      </c>
      <c r="H34" s="585">
        <v>0</v>
      </c>
      <c r="I34" s="585">
        <v>3148.6250890000001</v>
      </c>
      <c r="J34" s="585">
        <v>1339.9175600000001</v>
      </c>
      <c r="K34" s="586">
        <v>-1419.6970690000001</v>
      </c>
      <c r="L34" s="586">
        <v>0</v>
      </c>
      <c r="M34" s="586">
        <v>1202.5318400000001</v>
      </c>
      <c r="N34" s="586">
        <v>3109.6319621455159</v>
      </c>
      <c r="O34" s="586">
        <v>-5731.8608711455154</v>
      </c>
      <c r="P34" s="586">
        <v>753.10746632749488</v>
      </c>
      <c r="Q34" s="587">
        <v>-4978.7534048180196</v>
      </c>
    </row>
    <row r="35" spans="2:17" ht="15.75" customHeight="1" x14ac:dyDescent="0.35">
      <c r="B35" s="17" t="s">
        <v>288</v>
      </c>
      <c r="C35" s="585">
        <v>0</v>
      </c>
      <c r="D35" s="585">
        <v>0</v>
      </c>
      <c r="E35" s="585">
        <v>0</v>
      </c>
      <c r="F35" s="585">
        <v>0</v>
      </c>
      <c r="G35" s="585">
        <v>0</v>
      </c>
      <c r="H35" s="585">
        <v>0</v>
      </c>
      <c r="I35" s="585">
        <v>0</v>
      </c>
      <c r="J35" s="585">
        <v>0</v>
      </c>
      <c r="K35" s="586">
        <v>0</v>
      </c>
      <c r="L35" s="586">
        <v>0</v>
      </c>
      <c r="M35" s="586">
        <v>0</v>
      </c>
      <c r="N35" s="586">
        <v>0</v>
      </c>
      <c r="O35" s="586">
        <v>0</v>
      </c>
      <c r="P35" s="586">
        <v>0</v>
      </c>
      <c r="Q35" s="587">
        <v>0</v>
      </c>
    </row>
    <row r="36" spans="2:17" ht="15.75" customHeight="1" x14ac:dyDescent="0.35">
      <c r="B36" s="17" t="s">
        <v>48</v>
      </c>
      <c r="C36" s="585">
        <v>15952.093999999999</v>
      </c>
      <c r="D36" s="585">
        <v>0</v>
      </c>
      <c r="E36" s="585">
        <v>2247.0925485204289</v>
      </c>
      <c r="F36" s="585">
        <v>13705.001451479569</v>
      </c>
      <c r="G36" s="585">
        <v>9658.1784710840966</v>
      </c>
      <c r="H36" s="585">
        <v>0</v>
      </c>
      <c r="I36" s="585">
        <v>0</v>
      </c>
      <c r="J36" s="585">
        <v>0</v>
      </c>
      <c r="K36" s="586">
        <v>23363.179922563671</v>
      </c>
      <c r="L36" s="586">
        <v>0</v>
      </c>
      <c r="M36" s="586">
        <v>493.72826875562743</v>
      </c>
      <c r="N36" s="586">
        <v>3096.2125556788542</v>
      </c>
      <c r="O36" s="586">
        <v>19773.23909812919</v>
      </c>
      <c r="P36" s="586">
        <v>951.15118868374975</v>
      </c>
      <c r="Q36" s="587">
        <v>20724.390286812941</v>
      </c>
    </row>
    <row r="37" spans="2:17" ht="15.75" customHeight="1" x14ac:dyDescent="0.35">
      <c r="B37" s="17" t="s">
        <v>49</v>
      </c>
      <c r="C37" s="585">
        <v>134238.82199999999</v>
      </c>
      <c r="D37" s="585">
        <v>5661.66</v>
      </c>
      <c r="E37" s="585">
        <v>106179.29399999999</v>
      </c>
      <c r="F37" s="585">
        <v>33721.188000000002</v>
      </c>
      <c r="G37" s="585">
        <v>5985.741</v>
      </c>
      <c r="H37" s="585">
        <v>0</v>
      </c>
      <c r="I37" s="585">
        <v>7602.3950000000004</v>
      </c>
      <c r="J37" s="585">
        <v>0</v>
      </c>
      <c r="K37" s="586">
        <v>32104.534</v>
      </c>
      <c r="L37" s="586">
        <v>27360.389840459211</v>
      </c>
      <c r="M37" s="586">
        <v>-17652.637999999999</v>
      </c>
      <c r="N37" s="586">
        <v>15704.046649217191</v>
      </c>
      <c r="O37" s="586">
        <v>6692.735510323595</v>
      </c>
      <c r="P37" s="586">
        <v>21330.305</v>
      </c>
      <c r="Q37" s="587">
        <v>28023.04051032359</v>
      </c>
    </row>
    <row r="38" spans="2:17" ht="15.75" customHeight="1" x14ac:dyDescent="0.35">
      <c r="B38" s="17" t="s">
        <v>289</v>
      </c>
      <c r="C38" s="585">
        <v>143012.647</v>
      </c>
      <c r="D38" s="585">
        <v>3072.4540000000002</v>
      </c>
      <c r="E38" s="585">
        <v>87543.19</v>
      </c>
      <c r="F38" s="585">
        <v>58541.911</v>
      </c>
      <c r="G38" s="585">
        <v>28654.953000000001</v>
      </c>
      <c r="H38" s="585">
        <v>0</v>
      </c>
      <c r="I38" s="585">
        <v>30549.825000000001</v>
      </c>
      <c r="J38" s="585">
        <v>0</v>
      </c>
      <c r="K38" s="586">
        <v>56647.038999999997</v>
      </c>
      <c r="L38" s="586">
        <v>6402.357</v>
      </c>
      <c r="M38" s="586">
        <v>8124.2659999999996</v>
      </c>
      <c r="N38" s="586">
        <v>53817.828000000001</v>
      </c>
      <c r="O38" s="586">
        <v>-11697.412</v>
      </c>
      <c r="P38" s="586">
        <v>14877.620999999999</v>
      </c>
      <c r="Q38" s="587">
        <v>3180.2089999999998</v>
      </c>
    </row>
    <row r="39" spans="2:17" ht="15.75" customHeight="1" x14ac:dyDescent="0.35">
      <c r="B39" s="17" t="s">
        <v>50</v>
      </c>
      <c r="C39" s="585">
        <v>68045.286320000028</v>
      </c>
      <c r="D39" s="585">
        <v>0</v>
      </c>
      <c r="E39" s="585">
        <v>51066.51919843637</v>
      </c>
      <c r="F39" s="585">
        <v>16978.767121563651</v>
      </c>
      <c r="G39" s="585">
        <v>5956.0839999999998</v>
      </c>
      <c r="H39" s="585">
        <v>10720.924999999999</v>
      </c>
      <c r="I39" s="585">
        <v>3738.0949999999998</v>
      </c>
      <c r="J39" s="585">
        <v>-42970.61793</v>
      </c>
      <c r="K39" s="586">
        <v>72888.299051563648</v>
      </c>
      <c r="L39" s="586">
        <v>4490.0473319755238</v>
      </c>
      <c r="M39" s="586">
        <v>7798.8289999999997</v>
      </c>
      <c r="N39" s="586">
        <v>28643.168801964581</v>
      </c>
      <c r="O39" s="586">
        <v>31956.253917623551</v>
      </c>
      <c r="P39" s="586">
        <v>2148.8571375351871</v>
      </c>
      <c r="Q39" s="587">
        <v>34105.111055158734</v>
      </c>
    </row>
    <row r="40" spans="2:17" ht="15.75" customHeight="1" x14ac:dyDescent="0.35">
      <c r="B40" s="17" t="s">
        <v>51</v>
      </c>
      <c r="C40" s="585">
        <v>11492</v>
      </c>
      <c r="D40" s="585">
        <v>2324</v>
      </c>
      <c r="E40" s="585">
        <v>9350</v>
      </c>
      <c r="F40" s="585">
        <v>4466</v>
      </c>
      <c r="G40" s="585">
        <v>20522</v>
      </c>
      <c r="H40" s="585">
        <v>3240</v>
      </c>
      <c r="I40" s="585">
        <v>3205</v>
      </c>
      <c r="J40" s="585">
        <v>3240</v>
      </c>
      <c r="K40" s="586">
        <v>21782</v>
      </c>
      <c r="L40" s="586">
        <v>3020</v>
      </c>
      <c r="M40" s="586">
        <v>437</v>
      </c>
      <c r="N40" s="586">
        <v>5044</v>
      </c>
      <c r="O40" s="586">
        <v>13282</v>
      </c>
      <c r="P40" s="586">
        <v>0</v>
      </c>
      <c r="Q40" s="587">
        <v>13282</v>
      </c>
    </row>
    <row r="41" spans="2:17" ht="15.75" customHeight="1" x14ac:dyDescent="0.35">
      <c r="B41" s="17" t="s">
        <v>52</v>
      </c>
      <c r="C41" s="585">
        <v>0</v>
      </c>
      <c r="D41" s="585">
        <v>0</v>
      </c>
      <c r="E41" s="585">
        <v>624.33699999999999</v>
      </c>
      <c r="F41" s="585">
        <v>-624.33699999999999</v>
      </c>
      <c r="G41" s="585">
        <v>0</v>
      </c>
      <c r="H41" s="585">
        <v>0</v>
      </c>
      <c r="I41" s="585">
        <v>-1094.7460000000001</v>
      </c>
      <c r="J41" s="585">
        <v>0</v>
      </c>
      <c r="K41" s="586">
        <v>470.40899999999999</v>
      </c>
      <c r="L41" s="586">
        <v>7200.8469999999998</v>
      </c>
      <c r="M41" s="586">
        <v>96.753</v>
      </c>
      <c r="N41" s="586">
        <v>182.3769183649994</v>
      </c>
      <c r="O41" s="586">
        <v>-7009.567918365</v>
      </c>
      <c r="P41" s="586">
        <v>0</v>
      </c>
      <c r="Q41" s="587">
        <v>-7009.567918365</v>
      </c>
    </row>
    <row r="42" spans="2:17" ht="15.75" customHeight="1" x14ac:dyDescent="0.35">
      <c r="B42" s="17" t="s">
        <v>54</v>
      </c>
      <c r="C42" s="585">
        <v>0</v>
      </c>
      <c r="D42" s="585">
        <v>0</v>
      </c>
      <c r="E42" s="585">
        <v>0</v>
      </c>
      <c r="F42" s="585">
        <v>0</v>
      </c>
      <c r="G42" s="585">
        <v>0</v>
      </c>
      <c r="H42" s="585">
        <v>0</v>
      </c>
      <c r="I42" s="585">
        <v>0</v>
      </c>
      <c r="J42" s="585">
        <v>0</v>
      </c>
      <c r="K42" s="586">
        <v>0</v>
      </c>
      <c r="L42" s="586">
        <v>0</v>
      </c>
      <c r="M42" s="586">
        <v>0</v>
      </c>
      <c r="N42" s="586">
        <v>0</v>
      </c>
      <c r="O42" s="586">
        <v>0</v>
      </c>
      <c r="P42" s="586">
        <v>0</v>
      </c>
      <c r="Q42" s="587">
        <v>0</v>
      </c>
    </row>
    <row r="43" spans="2:17" ht="15.75" customHeight="1" x14ac:dyDescent="0.35">
      <c r="B43" s="163" t="s">
        <v>55</v>
      </c>
      <c r="C43" s="588">
        <f t="shared" ref="C43:Q43" si="0">SUM(C6:C42)</f>
        <v>4418420.9174299994</v>
      </c>
      <c r="D43" s="588">
        <f t="shared" si="0"/>
        <v>235713.08639000001</v>
      </c>
      <c r="E43" s="588">
        <f t="shared" si="0"/>
        <v>3501211.4530434273</v>
      </c>
      <c r="F43" s="588">
        <f t="shared" si="0"/>
        <v>1152924.5507765727</v>
      </c>
      <c r="G43" s="588">
        <f t="shared" si="0"/>
        <v>570017.13965912908</v>
      </c>
      <c r="H43" s="588">
        <f t="shared" si="0"/>
        <v>47015.603000000003</v>
      </c>
      <c r="I43" s="588">
        <f t="shared" si="0"/>
        <v>570393.49832206999</v>
      </c>
      <c r="J43" s="588">
        <f t="shared" si="0"/>
        <v>-21629.676370000001</v>
      </c>
      <c r="K43" s="588">
        <f t="shared" si="0"/>
        <v>1221191.4714836315</v>
      </c>
      <c r="L43" s="588">
        <f t="shared" si="0"/>
        <v>641779.57479072711</v>
      </c>
      <c r="M43" s="588">
        <f t="shared" si="0"/>
        <v>-3613.9784917677193</v>
      </c>
      <c r="N43" s="588">
        <f t="shared" si="0"/>
        <v>701246.38004333514</v>
      </c>
      <c r="O43" s="588">
        <f t="shared" si="0"/>
        <v>-118219.50485866299</v>
      </c>
      <c r="P43" s="588">
        <f t="shared" si="0"/>
        <v>351054.51282313146</v>
      </c>
      <c r="Q43" s="588">
        <f t="shared" si="0"/>
        <v>232835.00796446844</v>
      </c>
    </row>
    <row r="44" spans="2:17" ht="15.75" customHeight="1" x14ac:dyDescent="0.35">
      <c r="B44" s="794" t="s">
        <v>56</v>
      </c>
      <c r="C44" s="723"/>
      <c r="D44" s="723"/>
      <c r="E44" s="723"/>
      <c r="F44" s="723"/>
      <c r="G44" s="723"/>
      <c r="H44" s="723"/>
      <c r="I44" s="723"/>
      <c r="J44" s="723"/>
      <c r="K44" s="723"/>
      <c r="L44" s="723"/>
      <c r="M44" s="723"/>
      <c r="N44" s="723"/>
      <c r="O44" s="723"/>
      <c r="P44" s="723"/>
      <c r="Q44" s="724"/>
    </row>
    <row r="45" spans="2:17" ht="15.75" customHeight="1" x14ac:dyDescent="0.35">
      <c r="B45" s="17" t="s">
        <v>57</v>
      </c>
      <c r="C45" s="585">
        <v>0</v>
      </c>
      <c r="D45" s="585">
        <v>890697.38399999996</v>
      </c>
      <c r="E45" s="585">
        <v>467258.38900000002</v>
      </c>
      <c r="F45" s="585">
        <v>423438.995</v>
      </c>
      <c r="G45" s="585">
        <v>351830.08392592223</v>
      </c>
      <c r="H45" s="585">
        <v>0</v>
      </c>
      <c r="I45" s="585">
        <v>149051.65592988851</v>
      </c>
      <c r="J45" s="585">
        <v>0</v>
      </c>
      <c r="K45" s="585">
        <v>626217.42299603368</v>
      </c>
      <c r="L45" s="585">
        <v>188029.89579925581</v>
      </c>
      <c r="M45" s="585">
        <v>99838.403000000006</v>
      </c>
      <c r="N45" s="585">
        <v>74831.883288155062</v>
      </c>
      <c r="O45" s="585">
        <v>263517.2409086228</v>
      </c>
      <c r="P45" s="585">
        <v>96341.424888536523</v>
      </c>
      <c r="Q45" s="593">
        <v>359858.66579715931</v>
      </c>
    </row>
    <row r="46" spans="2:17" ht="15.75" customHeight="1" x14ac:dyDescent="0.35">
      <c r="B46" s="17" t="s">
        <v>290</v>
      </c>
      <c r="C46" s="585">
        <v>0</v>
      </c>
      <c r="D46" s="585">
        <v>403737.902</v>
      </c>
      <c r="E46" s="585">
        <v>29578.21</v>
      </c>
      <c r="F46" s="585">
        <v>374159.69199999998</v>
      </c>
      <c r="G46" s="585">
        <v>147259.728</v>
      </c>
      <c r="H46" s="585">
        <v>0</v>
      </c>
      <c r="I46" s="585">
        <v>138147.42300000001</v>
      </c>
      <c r="J46" s="585">
        <v>0</v>
      </c>
      <c r="K46" s="585">
        <v>383271.99699999997</v>
      </c>
      <c r="L46" s="585">
        <v>272009.375</v>
      </c>
      <c r="M46" s="585">
        <v>-32610.594000000001</v>
      </c>
      <c r="N46" s="585">
        <v>47390.415161890553</v>
      </c>
      <c r="O46" s="585">
        <v>96482.800838109455</v>
      </c>
      <c r="P46" s="585">
        <v>0</v>
      </c>
      <c r="Q46" s="593">
        <v>96482.800838109455</v>
      </c>
    </row>
    <row r="47" spans="2:17" ht="15.75" customHeight="1" x14ac:dyDescent="0.35">
      <c r="B47" s="17" t="s">
        <v>291</v>
      </c>
      <c r="C47" s="585">
        <v>0</v>
      </c>
      <c r="D47" s="585">
        <v>175648.46100000001</v>
      </c>
      <c r="E47" s="585">
        <v>-493.6</v>
      </c>
      <c r="F47" s="585">
        <v>176142.06099999999</v>
      </c>
      <c r="G47" s="585">
        <v>112765.4888552514</v>
      </c>
      <c r="H47" s="585">
        <v>17998.467245823911</v>
      </c>
      <c r="I47" s="585">
        <v>111248.0251633096</v>
      </c>
      <c r="J47" s="585">
        <v>19720.936069463529</v>
      </c>
      <c r="K47" s="585">
        <v>175937.05586830221</v>
      </c>
      <c r="L47" s="585">
        <v>80172.209844753976</v>
      </c>
      <c r="M47" s="585">
        <v>59910</v>
      </c>
      <c r="N47" s="585">
        <v>22022.931393831121</v>
      </c>
      <c r="O47" s="585">
        <v>13831.91462971709</v>
      </c>
      <c r="P47" s="585">
        <v>14019.55888779544</v>
      </c>
      <c r="Q47" s="593">
        <v>27851.473517512539</v>
      </c>
    </row>
    <row r="48" spans="2:17" ht="15.75" customHeight="1" x14ac:dyDescent="0.35">
      <c r="B48" s="17" t="s">
        <v>59</v>
      </c>
      <c r="C48" s="585">
        <v>0</v>
      </c>
      <c r="D48" s="585">
        <v>2001158.057</v>
      </c>
      <c r="E48" s="585">
        <v>512510.50721000088</v>
      </c>
      <c r="F48" s="585">
        <v>1488647.5497899989</v>
      </c>
      <c r="G48" s="585">
        <v>475890.15600000002</v>
      </c>
      <c r="H48" s="585">
        <v>0</v>
      </c>
      <c r="I48" s="585">
        <v>433151.103</v>
      </c>
      <c r="J48" s="585">
        <v>0</v>
      </c>
      <c r="K48" s="585">
        <v>1531386.602789999</v>
      </c>
      <c r="L48" s="585">
        <v>653260.31499999994</v>
      </c>
      <c r="M48" s="585">
        <v>559137.54399999999</v>
      </c>
      <c r="N48" s="585">
        <v>126950.89</v>
      </c>
      <c r="O48" s="585">
        <v>192037.853789999</v>
      </c>
      <c r="P48" s="585">
        <v>348058.82400000002</v>
      </c>
      <c r="Q48" s="593">
        <v>540096.67778999906</v>
      </c>
    </row>
    <row r="49" spans="2:17" ht="15.75" customHeight="1" x14ac:dyDescent="0.35">
      <c r="B49" s="17" t="s">
        <v>292</v>
      </c>
      <c r="C49" s="594">
        <v>0</v>
      </c>
      <c r="D49" s="594">
        <v>682665.69200000004</v>
      </c>
      <c r="E49" s="594">
        <v>189445.08499999999</v>
      </c>
      <c r="F49" s="594">
        <v>493220.60700000002</v>
      </c>
      <c r="G49" s="594">
        <v>193824.17499999999</v>
      </c>
      <c r="H49" s="594">
        <v>0</v>
      </c>
      <c r="I49" s="594">
        <v>149074.42600000001</v>
      </c>
      <c r="J49" s="594">
        <v>0</v>
      </c>
      <c r="K49" s="594">
        <v>537970.35600000003</v>
      </c>
      <c r="L49" s="594">
        <v>573752.60570251907</v>
      </c>
      <c r="M49" s="594">
        <v>284169.26301403268</v>
      </c>
      <c r="N49" s="594">
        <v>45990.494374390168</v>
      </c>
      <c r="O49" s="594">
        <v>-365942.00709094189</v>
      </c>
      <c r="P49" s="594">
        <v>25073.858044999379</v>
      </c>
      <c r="Q49" s="595">
        <v>-340868.14904594253</v>
      </c>
    </row>
    <row r="50" spans="2:17" ht="15.75" customHeight="1" x14ac:dyDescent="0.35">
      <c r="B50" s="244" t="s">
        <v>55</v>
      </c>
      <c r="C50" s="599">
        <f t="shared" ref="C50:Q50" si="1">SUM(C45:C49)</f>
        <v>0</v>
      </c>
      <c r="D50" s="599">
        <f t="shared" si="1"/>
        <v>4153907.4960000003</v>
      </c>
      <c r="E50" s="599">
        <f t="shared" si="1"/>
        <v>1198298.5912100009</v>
      </c>
      <c r="F50" s="599">
        <f t="shared" si="1"/>
        <v>2955608.9047899987</v>
      </c>
      <c r="G50" s="599">
        <f t="shared" si="1"/>
        <v>1281569.6317811736</v>
      </c>
      <c r="H50" s="599">
        <f t="shared" si="1"/>
        <v>17998.467245823911</v>
      </c>
      <c r="I50" s="599">
        <f t="shared" si="1"/>
        <v>980672.63309319806</v>
      </c>
      <c r="J50" s="599">
        <f t="shared" si="1"/>
        <v>19720.936069463529</v>
      </c>
      <c r="K50" s="599">
        <f t="shared" si="1"/>
        <v>3254783.434654335</v>
      </c>
      <c r="L50" s="599">
        <f t="shared" si="1"/>
        <v>1767224.4013465289</v>
      </c>
      <c r="M50" s="599">
        <f t="shared" si="1"/>
        <v>970444.61601403262</v>
      </c>
      <c r="N50" s="599">
        <f t="shared" si="1"/>
        <v>317186.61421826691</v>
      </c>
      <c r="O50" s="599">
        <f t="shared" si="1"/>
        <v>199927.80307550647</v>
      </c>
      <c r="P50" s="599">
        <f t="shared" si="1"/>
        <v>483493.66582133138</v>
      </c>
      <c r="Q50" s="599">
        <f t="shared" si="1"/>
        <v>683421.46889683791</v>
      </c>
    </row>
    <row r="51" spans="2:17" ht="15.75" customHeight="1" x14ac:dyDescent="0.35">
      <c r="B51" s="838" t="s">
        <v>61</v>
      </c>
      <c r="C51" s="728"/>
      <c r="D51" s="728"/>
      <c r="E51" s="728"/>
      <c r="F51" s="728"/>
      <c r="G51" s="728"/>
      <c r="H51" s="728"/>
      <c r="I51" s="728"/>
      <c r="J51" s="728"/>
      <c r="K51" s="728"/>
      <c r="L51" s="728"/>
      <c r="M51" s="728"/>
      <c r="N51" s="728"/>
      <c r="O51" s="728"/>
      <c r="P51" s="728"/>
      <c r="Q51" s="728"/>
    </row>
  </sheetData>
  <sheetProtection algorithmName="SHA-512" hashValue="ch13CqskJAfQfJGeSzRhOT5J8BBnnAI4YudduwUPi8K+2fmPyL986iDICkgvKWQ9HFUjeAZCkc8lGMcefFkgcw==" saltValue="MFjuFyie0Pni4QVjlncwUA==" spinCount="100000" sheet="1" objects="1" scenarios="1"/>
  <mergeCells count="4">
    <mergeCell ref="B5:Q5"/>
    <mergeCell ref="B51:Q51"/>
    <mergeCell ref="B3:Q3"/>
    <mergeCell ref="B44:Q44"/>
  </mergeCells>
  <pageMargins left="0.7" right="0.7" top="0.75" bottom="0.75" header="0.3" footer="0.3"/>
  <pageSetup scale="43" orientation="landscape" cellComments="atEnd"/>
  <headerFooter>
    <oddFooter>&amp;C_x000D_&amp;1#&amp;"Calibri"&amp;11&amp;K000000 Britam Public</oddFooter>
  </headerFooter>
  <drawing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32">
    <tabColor rgb="FFCC9900"/>
    <pageSetUpPr fitToPage="1"/>
  </sheetPr>
  <dimension ref="B3:Q51"/>
  <sheetViews>
    <sheetView showGridLines="0" topLeftCell="A39" zoomScale="70" zoomScaleNormal="70" workbookViewId="0">
      <selection activeCell="B4" sqref="B4"/>
    </sheetView>
  </sheetViews>
  <sheetFormatPr defaultRowHeight="14.5" x14ac:dyDescent="0.35"/>
  <cols>
    <col min="1" max="1" width="9.90625" customWidth="1"/>
    <col min="2" max="2" width="41.453125" bestFit="1" customWidth="1"/>
    <col min="3" max="10" width="15.453125" customWidth="1"/>
    <col min="11" max="11" width="17.54296875" customWidth="1"/>
    <col min="12" max="15" width="15.453125" customWidth="1"/>
    <col min="16" max="16" width="16.6328125" bestFit="1" customWidth="1"/>
    <col min="17" max="17" width="16.453125" customWidth="1"/>
  </cols>
  <sheetData>
    <row r="3" spans="2:17" ht="24" customHeight="1" x14ac:dyDescent="0.35">
      <c r="B3" s="800" t="s">
        <v>1619</v>
      </c>
      <c r="C3" s="723"/>
      <c r="D3" s="723"/>
      <c r="E3" s="723"/>
      <c r="F3" s="723"/>
      <c r="G3" s="723"/>
      <c r="H3" s="723"/>
      <c r="I3" s="723"/>
      <c r="J3" s="723"/>
      <c r="K3" s="723"/>
      <c r="L3" s="723"/>
      <c r="M3" s="723"/>
      <c r="N3" s="723"/>
      <c r="O3" s="723"/>
      <c r="P3" s="723"/>
      <c r="Q3" s="724"/>
    </row>
    <row r="4" spans="2:17" ht="54.75" customHeight="1" x14ac:dyDescent="0.35">
      <c r="B4" s="13" t="s">
        <v>1</v>
      </c>
      <c r="C4" s="100" t="s">
        <v>479</v>
      </c>
      <c r="D4" s="100" t="s">
        <v>480</v>
      </c>
      <c r="E4" s="100" t="s">
        <v>481</v>
      </c>
      <c r="F4" s="100" t="s">
        <v>204</v>
      </c>
      <c r="G4" s="100" t="s">
        <v>482</v>
      </c>
      <c r="H4" s="100" t="s">
        <v>483</v>
      </c>
      <c r="I4" s="100" t="s">
        <v>484</v>
      </c>
      <c r="J4" s="100" t="s">
        <v>483</v>
      </c>
      <c r="K4" s="16" t="s">
        <v>485</v>
      </c>
      <c r="L4" s="16" t="s">
        <v>486</v>
      </c>
      <c r="M4" s="16" t="s">
        <v>407</v>
      </c>
      <c r="N4" s="16" t="s">
        <v>408</v>
      </c>
      <c r="O4" s="16" t="s">
        <v>487</v>
      </c>
      <c r="P4" s="16" t="s">
        <v>3</v>
      </c>
      <c r="Q4" s="16" t="s">
        <v>488</v>
      </c>
    </row>
    <row r="5" spans="2:17" x14ac:dyDescent="0.35">
      <c r="B5" s="837" t="s">
        <v>17</v>
      </c>
      <c r="C5" s="723"/>
      <c r="D5" s="723"/>
      <c r="E5" s="723"/>
      <c r="F5" s="723"/>
      <c r="G5" s="723"/>
      <c r="H5" s="723"/>
      <c r="I5" s="723"/>
      <c r="J5" s="723"/>
      <c r="K5" s="723"/>
      <c r="L5" s="723"/>
      <c r="M5" s="723"/>
      <c r="N5" s="723"/>
      <c r="O5" s="723"/>
      <c r="P5" s="723"/>
      <c r="Q5" s="724"/>
    </row>
    <row r="6" spans="2:17" ht="15" customHeight="1" x14ac:dyDescent="0.35">
      <c r="B6" s="17" t="s">
        <v>18</v>
      </c>
      <c r="C6" s="585">
        <v>1191.2191499999999</v>
      </c>
      <c r="D6" s="585">
        <v>0</v>
      </c>
      <c r="E6" s="585">
        <v>854.8930559885797</v>
      </c>
      <c r="F6" s="585">
        <v>336.32609401142008</v>
      </c>
      <c r="G6" s="585">
        <v>261.483</v>
      </c>
      <c r="H6" s="585">
        <v>0</v>
      </c>
      <c r="I6" s="585">
        <v>259.346</v>
      </c>
      <c r="J6" s="585">
        <v>0</v>
      </c>
      <c r="K6" s="586">
        <v>338.46309401142008</v>
      </c>
      <c r="L6" s="586">
        <v>612.20095921880602</v>
      </c>
      <c r="M6" s="586">
        <v>-76.699715596002932</v>
      </c>
      <c r="N6" s="586">
        <v>192.27141205735609</v>
      </c>
      <c r="O6" s="586">
        <v>-389.30956166873909</v>
      </c>
      <c r="P6" s="586">
        <v>55.118451980349668</v>
      </c>
      <c r="Q6" s="587">
        <v>-334.19110968838942</v>
      </c>
    </row>
    <row r="7" spans="2:17" ht="15" customHeight="1" x14ac:dyDescent="0.35">
      <c r="B7" s="17" t="s">
        <v>19</v>
      </c>
      <c r="C7" s="585">
        <v>741.05899999999997</v>
      </c>
      <c r="D7" s="585">
        <v>0</v>
      </c>
      <c r="E7" s="585">
        <v>184.941</v>
      </c>
      <c r="F7" s="585">
        <v>556.11800000000005</v>
      </c>
      <c r="G7" s="585">
        <v>0</v>
      </c>
      <c r="H7" s="585">
        <v>0</v>
      </c>
      <c r="I7" s="585">
        <v>165.215</v>
      </c>
      <c r="J7" s="585">
        <v>0</v>
      </c>
      <c r="K7" s="586">
        <v>390.90300000000002</v>
      </c>
      <c r="L7" s="586">
        <v>7633.6871899999996</v>
      </c>
      <c r="M7" s="586">
        <v>121.17335</v>
      </c>
      <c r="N7" s="586">
        <v>369.77329885657201</v>
      </c>
      <c r="O7" s="586">
        <v>-7733.7308388565716</v>
      </c>
      <c r="P7" s="586">
        <v>42.150297014575663</v>
      </c>
      <c r="Q7" s="587">
        <v>-7691.5805418419959</v>
      </c>
    </row>
    <row r="8" spans="2:17" ht="15" customHeight="1" x14ac:dyDescent="0.35">
      <c r="B8" s="17" t="s">
        <v>20</v>
      </c>
      <c r="C8" s="585">
        <v>107741.92611</v>
      </c>
      <c r="D8" s="585">
        <v>0</v>
      </c>
      <c r="E8" s="585">
        <v>81595.585000000006</v>
      </c>
      <c r="F8" s="585">
        <v>26146.341110000019</v>
      </c>
      <c r="G8" s="585">
        <v>11480.495000000001</v>
      </c>
      <c r="H8" s="585">
        <v>0</v>
      </c>
      <c r="I8" s="585">
        <v>12445.277550000001</v>
      </c>
      <c r="J8" s="585">
        <v>0</v>
      </c>
      <c r="K8" s="586">
        <v>25181.558560000019</v>
      </c>
      <c r="L8" s="586">
        <v>3766.1170000000002</v>
      </c>
      <c r="M8" s="586">
        <v>-12510.852999999999</v>
      </c>
      <c r="N8" s="586">
        <v>26284.0374169139</v>
      </c>
      <c r="O8" s="586">
        <v>7642.2571430861208</v>
      </c>
      <c r="P8" s="586">
        <v>0</v>
      </c>
      <c r="Q8" s="587">
        <v>7642.2571430861208</v>
      </c>
    </row>
    <row r="9" spans="2:17" ht="15" customHeight="1" x14ac:dyDescent="0.35">
      <c r="B9" s="17" t="s">
        <v>22</v>
      </c>
      <c r="C9" s="585">
        <v>129411.852</v>
      </c>
      <c r="D9" s="585">
        <v>0</v>
      </c>
      <c r="E9" s="585">
        <v>34565.41133496246</v>
      </c>
      <c r="F9" s="585">
        <v>94846.440665037546</v>
      </c>
      <c r="G9" s="585">
        <v>24989.88346642123</v>
      </c>
      <c r="H9" s="585">
        <v>0</v>
      </c>
      <c r="I9" s="585">
        <v>36367.013275572717</v>
      </c>
      <c r="J9" s="585">
        <v>0</v>
      </c>
      <c r="K9" s="586">
        <v>83469.310855886055</v>
      </c>
      <c r="L9" s="586">
        <v>29878.907358479191</v>
      </c>
      <c r="M9" s="586">
        <v>18836.86747929332</v>
      </c>
      <c r="N9" s="586">
        <v>18905.91426223794</v>
      </c>
      <c r="O9" s="586">
        <v>15847.6217558756</v>
      </c>
      <c r="P9" s="586">
        <v>9404.2036661620677</v>
      </c>
      <c r="Q9" s="587">
        <v>25251.825422037669</v>
      </c>
    </row>
    <row r="10" spans="2:17" ht="15" customHeight="1" x14ac:dyDescent="0.35">
      <c r="B10" s="17" t="s">
        <v>278</v>
      </c>
      <c r="C10" s="585">
        <v>132474.37716999999</v>
      </c>
      <c r="D10" s="585">
        <v>0</v>
      </c>
      <c r="E10" s="585">
        <v>45528.41893</v>
      </c>
      <c r="F10" s="585">
        <v>86945.958240000007</v>
      </c>
      <c r="G10" s="585">
        <v>24149.993539999999</v>
      </c>
      <c r="H10" s="585">
        <v>0</v>
      </c>
      <c r="I10" s="585">
        <v>26495.758160000001</v>
      </c>
      <c r="J10" s="585">
        <v>0</v>
      </c>
      <c r="K10" s="586">
        <v>84600.193620000005</v>
      </c>
      <c r="L10" s="586">
        <v>11413.35560916529</v>
      </c>
      <c r="M10" s="586">
        <v>11357.18137</v>
      </c>
      <c r="N10" s="586">
        <v>31548.532916575448</v>
      </c>
      <c r="O10" s="586">
        <v>30281.12372425928</v>
      </c>
      <c r="P10" s="586">
        <v>23336.562608865759</v>
      </c>
      <c r="Q10" s="587">
        <v>53617.686333125042</v>
      </c>
    </row>
    <row r="11" spans="2:17" ht="15" customHeight="1" x14ac:dyDescent="0.35">
      <c r="B11" s="17" t="s">
        <v>279</v>
      </c>
      <c r="C11" s="585">
        <v>12941.18</v>
      </c>
      <c r="D11" s="585">
        <v>0</v>
      </c>
      <c r="E11" s="585">
        <v>3729.192</v>
      </c>
      <c r="F11" s="585">
        <v>9211.9879999999994</v>
      </c>
      <c r="G11" s="585">
        <v>4864.8710000000001</v>
      </c>
      <c r="H11" s="585">
        <v>767</v>
      </c>
      <c r="I11" s="585">
        <v>4524.3606838685537</v>
      </c>
      <c r="J11" s="585">
        <v>3369.6909999999998</v>
      </c>
      <c r="K11" s="586">
        <v>6949.8073161314469</v>
      </c>
      <c r="L11" s="586">
        <v>2303.0059999999999</v>
      </c>
      <c r="M11" s="586">
        <v>1907.4590000000001</v>
      </c>
      <c r="N11" s="586">
        <v>5367.98</v>
      </c>
      <c r="O11" s="586">
        <v>-2628.6376838685528</v>
      </c>
      <c r="P11" s="586">
        <v>613.66248940701416</v>
      </c>
      <c r="Q11" s="587">
        <v>-2014.9751944615391</v>
      </c>
    </row>
    <row r="12" spans="2:17" ht="15" customHeight="1" x14ac:dyDescent="0.35">
      <c r="B12" s="17" t="s">
        <v>25</v>
      </c>
      <c r="C12" s="585">
        <v>184801.96045000001</v>
      </c>
      <c r="D12" s="585">
        <v>0</v>
      </c>
      <c r="E12" s="585">
        <v>16615.9918</v>
      </c>
      <c r="F12" s="585">
        <v>168185.96865</v>
      </c>
      <c r="G12" s="585">
        <v>26326.954000000002</v>
      </c>
      <c r="H12" s="585">
        <v>0</v>
      </c>
      <c r="I12" s="585">
        <v>48417.978999999999</v>
      </c>
      <c r="J12" s="585">
        <v>0</v>
      </c>
      <c r="K12" s="586">
        <v>146094.94365</v>
      </c>
      <c r="L12" s="586">
        <v>-13929.62162</v>
      </c>
      <c r="M12" s="586">
        <v>31659.40497</v>
      </c>
      <c r="N12" s="586">
        <v>34240.658224019637</v>
      </c>
      <c r="O12" s="586">
        <v>94124.50207598033</v>
      </c>
      <c r="P12" s="586">
        <v>10850.068909764759</v>
      </c>
      <c r="Q12" s="587">
        <v>104974.5709857451</v>
      </c>
    </row>
    <row r="13" spans="2:17" ht="15" customHeight="1" x14ac:dyDescent="0.35">
      <c r="B13" s="17" t="s">
        <v>26</v>
      </c>
      <c r="C13" s="585">
        <v>3989.34</v>
      </c>
      <c r="D13" s="585">
        <v>0</v>
      </c>
      <c r="E13" s="585">
        <v>1093.694</v>
      </c>
      <c r="F13" s="585">
        <v>2895.6460000000002</v>
      </c>
      <c r="G13" s="585">
        <v>1010.321</v>
      </c>
      <c r="H13" s="585">
        <v>0</v>
      </c>
      <c r="I13" s="585">
        <v>711.34699999999998</v>
      </c>
      <c r="J13" s="585">
        <v>0</v>
      </c>
      <c r="K13" s="586">
        <v>3194.62</v>
      </c>
      <c r="L13" s="586">
        <v>-3392.1579999999999</v>
      </c>
      <c r="M13" s="586">
        <v>114.477</v>
      </c>
      <c r="N13" s="586">
        <v>2666.0025185862628</v>
      </c>
      <c r="O13" s="586">
        <v>3806.298481413738</v>
      </c>
      <c r="P13" s="586">
        <v>374.75533309763802</v>
      </c>
      <c r="Q13" s="587">
        <v>4181.0538145113751</v>
      </c>
    </row>
    <row r="14" spans="2:17" ht="15" customHeight="1" x14ac:dyDescent="0.35">
      <c r="B14" s="17" t="s">
        <v>27</v>
      </c>
      <c r="C14" s="585">
        <v>472.27800000000002</v>
      </c>
      <c r="D14" s="585">
        <v>0</v>
      </c>
      <c r="E14" s="585">
        <v>0</v>
      </c>
      <c r="F14" s="585">
        <v>472.27800000000002</v>
      </c>
      <c r="G14" s="585">
        <v>485.68178</v>
      </c>
      <c r="H14" s="585">
        <v>0</v>
      </c>
      <c r="I14" s="585">
        <v>110.86243</v>
      </c>
      <c r="J14" s="585">
        <v>0</v>
      </c>
      <c r="K14" s="586">
        <v>847.09735000000012</v>
      </c>
      <c r="L14" s="586">
        <v>771.60400000000004</v>
      </c>
      <c r="M14" s="586">
        <v>123.5839483434706</v>
      </c>
      <c r="N14" s="586">
        <v>0</v>
      </c>
      <c r="O14" s="586">
        <v>-48.090598343470468</v>
      </c>
      <c r="P14" s="586">
        <v>0</v>
      </c>
      <c r="Q14" s="587">
        <v>-48.090598343470468</v>
      </c>
    </row>
    <row r="15" spans="2:17" ht="15" customHeight="1" x14ac:dyDescent="0.35">
      <c r="B15" s="17" t="s">
        <v>28</v>
      </c>
      <c r="C15" s="585">
        <v>29544.859</v>
      </c>
      <c r="D15" s="585">
        <v>0</v>
      </c>
      <c r="E15" s="585">
        <v>16692.2</v>
      </c>
      <c r="F15" s="585">
        <v>12852.659</v>
      </c>
      <c r="G15" s="585">
        <v>4047.1570000000002</v>
      </c>
      <c r="H15" s="585">
        <v>0</v>
      </c>
      <c r="I15" s="585">
        <v>4699.4189999999999</v>
      </c>
      <c r="J15" s="585">
        <v>0</v>
      </c>
      <c r="K15" s="586">
        <v>12200.397000000001</v>
      </c>
      <c r="L15" s="586">
        <v>7322.4290000000001</v>
      </c>
      <c r="M15" s="586">
        <v>904.63199999999995</v>
      </c>
      <c r="N15" s="586">
        <v>3234.87</v>
      </c>
      <c r="O15" s="586">
        <v>738.46600000000001</v>
      </c>
      <c r="P15" s="586">
        <v>0</v>
      </c>
      <c r="Q15" s="587">
        <v>738.46600000000001</v>
      </c>
    </row>
    <row r="16" spans="2:17" ht="15" customHeight="1" x14ac:dyDescent="0.35">
      <c r="B16" s="17" t="s">
        <v>29</v>
      </c>
      <c r="C16" s="585">
        <v>64948.904000000002</v>
      </c>
      <c r="D16" s="585">
        <v>0</v>
      </c>
      <c r="E16" s="585">
        <v>26814.095150000001</v>
      </c>
      <c r="F16" s="585">
        <v>38134.808850000001</v>
      </c>
      <c r="G16" s="585">
        <v>18295.335109</v>
      </c>
      <c r="H16" s="585">
        <v>0</v>
      </c>
      <c r="I16" s="585">
        <v>18870.47227464458</v>
      </c>
      <c r="J16" s="585">
        <v>0</v>
      </c>
      <c r="K16" s="586">
        <v>37559.671684355417</v>
      </c>
      <c r="L16" s="586">
        <v>5515.4063679742858</v>
      </c>
      <c r="M16" s="586">
        <v>13157.423993</v>
      </c>
      <c r="N16" s="586">
        <v>12186.549931056121</v>
      </c>
      <c r="O16" s="586">
        <v>6700.2913923250126</v>
      </c>
      <c r="P16" s="586">
        <v>3942.5423459646581</v>
      </c>
      <c r="Q16" s="587">
        <v>10642.83373828967</v>
      </c>
    </row>
    <row r="17" spans="2:17" ht="15" customHeight="1" x14ac:dyDescent="0.35">
      <c r="B17" s="17" t="s">
        <v>30</v>
      </c>
      <c r="C17" s="585">
        <v>173914.37700000001</v>
      </c>
      <c r="D17" s="585">
        <v>0</v>
      </c>
      <c r="E17" s="585">
        <v>55552.165000000001</v>
      </c>
      <c r="F17" s="585">
        <v>118362.212</v>
      </c>
      <c r="G17" s="585">
        <v>48945.641000000003</v>
      </c>
      <c r="H17" s="585">
        <v>0</v>
      </c>
      <c r="I17" s="585">
        <v>50784.01</v>
      </c>
      <c r="J17" s="585">
        <v>0</v>
      </c>
      <c r="K17" s="586">
        <v>116523.84299999999</v>
      </c>
      <c r="L17" s="586">
        <v>75427.194000000003</v>
      </c>
      <c r="M17" s="586">
        <v>17355.837</v>
      </c>
      <c r="N17" s="586">
        <v>17054.062999999998</v>
      </c>
      <c r="O17" s="586">
        <v>6686.7489999999998</v>
      </c>
      <c r="P17" s="586">
        <v>14837.498</v>
      </c>
      <c r="Q17" s="587">
        <v>21524.246999999999</v>
      </c>
    </row>
    <row r="18" spans="2:17" ht="15" customHeight="1" x14ac:dyDescent="0.35">
      <c r="B18" s="17" t="s">
        <v>32</v>
      </c>
      <c r="C18" s="585">
        <v>78991.838000000003</v>
      </c>
      <c r="D18" s="585">
        <v>0</v>
      </c>
      <c r="E18" s="585">
        <v>15505.486000000001</v>
      </c>
      <c r="F18" s="585">
        <v>63486.351999999999</v>
      </c>
      <c r="G18" s="585">
        <v>17906.248</v>
      </c>
      <c r="H18" s="585">
        <v>0</v>
      </c>
      <c r="I18" s="585">
        <v>24559.065999999999</v>
      </c>
      <c r="J18" s="585">
        <v>0</v>
      </c>
      <c r="K18" s="586">
        <v>56833.534</v>
      </c>
      <c r="L18" s="586">
        <v>25433.508999999998</v>
      </c>
      <c r="M18" s="586">
        <v>9661.8670000000002</v>
      </c>
      <c r="N18" s="586">
        <v>17223.153999999999</v>
      </c>
      <c r="O18" s="586">
        <v>4515.0039999999999</v>
      </c>
      <c r="P18" s="586">
        <v>4142.768</v>
      </c>
      <c r="Q18" s="587">
        <v>8657.7720000000008</v>
      </c>
    </row>
    <row r="19" spans="2:17" ht="15" customHeight="1" x14ac:dyDescent="0.35">
      <c r="B19" s="17" t="s">
        <v>34</v>
      </c>
      <c r="C19" s="585">
        <v>160264.228</v>
      </c>
      <c r="D19" s="585">
        <v>0</v>
      </c>
      <c r="E19" s="585">
        <v>49192.279000000002</v>
      </c>
      <c r="F19" s="585">
        <v>111071.94899999999</v>
      </c>
      <c r="G19" s="585">
        <v>47251.889000000003</v>
      </c>
      <c r="H19" s="585">
        <v>0</v>
      </c>
      <c r="I19" s="585">
        <v>61659.057000000001</v>
      </c>
      <c r="J19" s="585">
        <v>0</v>
      </c>
      <c r="K19" s="586">
        <v>96664.781000000003</v>
      </c>
      <c r="L19" s="586">
        <v>23641.205000000002</v>
      </c>
      <c r="M19" s="586">
        <v>19824.233</v>
      </c>
      <c r="N19" s="586">
        <v>33401.631999999998</v>
      </c>
      <c r="O19" s="586">
        <v>19797.710999999999</v>
      </c>
      <c r="P19" s="586">
        <v>12012.902</v>
      </c>
      <c r="Q19" s="587">
        <v>31810.613000000001</v>
      </c>
    </row>
    <row r="20" spans="2:17" ht="15" customHeight="1" x14ac:dyDescent="0.35">
      <c r="B20" s="17" t="s">
        <v>35</v>
      </c>
      <c r="C20" s="585">
        <v>63049.080999999998</v>
      </c>
      <c r="D20" s="585">
        <v>0</v>
      </c>
      <c r="E20" s="585">
        <v>24885.022000000001</v>
      </c>
      <c r="F20" s="585">
        <v>38164.059000000001</v>
      </c>
      <c r="G20" s="585">
        <v>10773.118</v>
      </c>
      <c r="H20" s="585">
        <v>0</v>
      </c>
      <c r="I20" s="585">
        <v>12464.883</v>
      </c>
      <c r="J20" s="585">
        <v>0</v>
      </c>
      <c r="K20" s="586">
        <v>36472.294000000002</v>
      </c>
      <c r="L20" s="586">
        <v>19929.671999999999</v>
      </c>
      <c r="M20" s="586">
        <v>2760.9769999999999</v>
      </c>
      <c r="N20" s="586">
        <v>8624.3819999999996</v>
      </c>
      <c r="O20" s="586">
        <v>5157.2629999999999</v>
      </c>
      <c r="P20" s="586">
        <v>392.19299999999998</v>
      </c>
      <c r="Q20" s="587">
        <v>5549.4560000000001</v>
      </c>
    </row>
    <row r="21" spans="2:17" ht="15" customHeight="1" x14ac:dyDescent="0.35">
      <c r="B21" s="17" t="s">
        <v>36</v>
      </c>
      <c r="C21" s="585">
        <v>186</v>
      </c>
      <c r="D21" s="585">
        <v>0</v>
      </c>
      <c r="E21" s="585">
        <v>82</v>
      </c>
      <c r="F21" s="585">
        <v>104</v>
      </c>
      <c r="G21" s="585">
        <v>83</v>
      </c>
      <c r="H21" s="585">
        <v>0</v>
      </c>
      <c r="I21" s="585">
        <v>75</v>
      </c>
      <c r="J21" s="585">
        <v>0</v>
      </c>
      <c r="K21" s="586">
        <v>112</v>
      </c>
      <c r="L21" s="586">
        <v>-20</v>
      </c>
      <c r="M21" s="586">
        <v>244</v>
      </c>
      <c r="N21" s="586">
        <v>189</v>
      </c>
      <c r="O21" s="586">
        <v>-301</v>
      </c>
      <c r="P21" s="586">
        <v>0</v>
      </c>
      <c r="Q21" s="587">
        <v>-301</v>
      </c>
    </row>
    <row r="22" spans="2:17" ht="15" customHeight="1" x14ac:dyDescent="0.35">
      <c r="B22" s="17" t="s">
        <v>280</v>
      </c>
      <c r="C22" s="585">
        <v>54396</v>
      </c>
      <c r="D22" s="585">
        <v>0</v>
      </c>
      <c r="E22" s="585">
        <v>0</v>
      </c>
      <c r="F22" s="585">
        <v>54396</v>
      </c>
      <c r="G22" s="585">
        <v>15347</v>
      </c>
      <c r="H22" s="585">
        <v>0</v>
      </c>
      <c r="I22" s="585">
        <v>18683</v>
      </c>
      <c r="J22" s="585">
        <v>0</v>
      </c>
      <c r="K22" s="586">
        <v>51060</v>
      </c>
      <c r="L22" s="586">
        <v>25644</v>
      </c>
      <c r="M22" s="586">
        <v>7132</v>
      </c>
      <c r="N22" s="586">
        <v>24040</v>
      </c>
      <c r="O22" s="586">
        <v>-5756</v>
      </c>
      <c r="P22" s="586">
        <v>8113</v>
      </c>
      <c r="Q22" s="587">
        <v>2357</v>
      </c>
    </row>
    <row r="23" spans="2:17" ht="15" customHeight="1" x14ac:dyDescent="0.35">
      <c r="B23" s="17" t="s">
        <v>281</v>
      </c>
      <c r="C23" s="585">
        <v>0</v>
      </c>
      <c r="D23" s="585">
        <v>0</v>
      </c>
      <c r="E23" s="585">
        <v>0</v>
      </c>
      <c r="F23" s="585">
        <v>0</v>
      </c>
      <c r="G23" s="585">
        <v>0</v>
      </c>
      <c r="H23" s="585">
        <v>0</v>
      </c>
      <c r="I23" s="585">
        <v>0</v>
      </c>
      <c r="J23" s="585">
        <v>0</v>
      </c>
      <c r="K23" s="586">
        <v>0</v>
      </c>
      <c r="L23" s="586">
        <v>0</v>
      </c>
      <c r="M23" s="586">
        <v>0</v>
      </c>
      <c r="N23" s="586">
        <v>0</v>
      </c>
      <c r="O23" s="586">
        <v>0</v>
      </c>
      <c r="P23" s="586">
        <v>0</v>
      </c>
      <c r="Q23" s="587">
        <v>0</v>
      </c>
    </row>
    <row r="24" spans="2:17" ht="15" customHeight="1" x14ac:dyDescent="0.35">
      <c r="B24" s="17" t="s">
        <v>38</v>
      </c>
      <c r="C24" s="585">
        <v>26000.396000000001</v>
      </c>
      <c r="D24" s="585">
        <v>0</v>
      </c>
      <c r="E24" s="585">
        <v>1338.182</v>
      </c>
      <c r="F24" s="585">
        <v>24662.214</v>
      </c>
      <c r="G24" s="585">
        <v>7108.5140000000001</v>
      </c>
      <c r="H24" s="585">
        <v>0</v>
      </c>
      <c r="I24" s="585">
        <v>5401.5640000000003</v>
      </c>
      <c r="J24" s="585">
        <v>733</v>
      </c>
      <c r="K24" s="586">
        <v>25636.164000000001</v>
      </c>
      <c r="L24" s="586">
        <v>4989.9359999999997</v>
      </c>
      <c r="M24" s="586">
        <v>4665.9089999999997</v>
      </c>
      <c r="N24" s="586">
        <v>9338.3209999999999</v>
      </c>
      <c r="O24" s="586">
        <v>6641.9979999999996</v>
      </c>
      <c r="P24" s="586">
        <v>7899.7690000000002</v>
      </c>
      <c r="Q24" s="587">
        <v>14541.767</v>
      </c>
    </row>
    <row r="25" spans="2:17" ht="15" customHeight="1" x14ac:dyDescent="0.35">
      <c r="B25" s="17" t="s">
        <v>39</v>
      </c>
      <c r="C25" s="585">
        <v>22919.406999999999</v>
      </c>
      <c r="D25" s="585">
        <v>0</v>
      </c>
      <c r="E25" s="585">
        <v>1449.2</v>
      </c>
      <c r="F25" s="585">
        <v>21470.206999999999</v>
      </c>
      <c r="G25" s="585">
        <v>8819.7270000000008</v>
      </c>
      <c r="H25" s="585">
        <v>0</v>
      </c>
      <c r="I25" s="585">
        <v>11299.925999999999</v>
      </c>
      <c r="J25" s="585">
        <v>0</v>
      </c>
      <c r="K25" s="586">
        <v>18990.008000000002</v>
      </c>
      <c r="L25" s="586">
        <v>384.48377642031778</v>
      </c>
      <c r="M25" s="586">
        <v>36200.779980947933</v>
      </c>
      <c r="N25" s="586">
        <v>6770.0252607932234</v>
      </c>
      <c r="O25" s="586">
        <v>-24365.28101816147</v>
      </c>
      <c r="P25" s="586">
        <v>1763.704609711132</v>
      </c>
      <c r="Q25" s="587">
        <v>-22601.576408450339</v>
      </c>
    </row>
    <row r="26" spans="2:17" ht="15" customHeight="1" x14ac:dyDescent="0.35">
      <c r="B26" s="17" t="s">
        <v>40</v>
      </c>
      <c r="C26" s="585">
        <v>28405.276999999998</v>
      </c>
      <c r="D26" s="585">
        <v>0</v>
      </c>
      <c r="E26" s="585">
        <v>9710.0722351518016</v>
      </c>
      <c r="F26" s="585">
        <v>18695.2047648482</v>
      </c>
      <c r="G26" s="585">
        <v>5556.8367177016498</v>
      </c>
      <c r="H26" s="585">
        <v>0</v>
      </c>
      <c r="I26" s="585">
        <v>8199.9128662357507</v>
      </c>
      <c r="J26" s="585">
        <v>0</v>
      </c>
      <c r="K26" s="586">
        <v>16052.128616314099</v>
      </c>
      <c r="L26" s="586">
        <v>1026.7863049999769</v>
      </c>
      <c r="M26" s="586">
        <v>2406.0450333991362</v>
      </c>
      <c r="N26" s="586">
        <v>5446.3083873942314</v>
      </c>
      <c r="O26" s="586">
        <v>7172.9888905207554</v>
      </c>
      <c r="P26" s="586">
        <v>1856.1306422925661</v>
      </c>
      <c r="Q26" s="587">
        <v>9029.1195328133217</v>
      </c>
    </row>
    <row r="27" spans="2:17" ht="15" customHeight="1" x14ac:dyDescent="0.35">
      <c r="B27" s="17" t="s">
        <v>41</v>
      </c>
      <c r="C27" s="585">
        <v>132843.39600000001</v>
      </c>
      <c r="D27" s="585">
        <v>0</v>
      </c>
      <c r="E27" s="585">
        <v>44728.393709000527</v>
      </c>
      <c r="F27" s="585">
        <v>88115.002290999473</v>
      </c>
      <c r="G27" s="585">
        <v>24076.007000000001</v>
      </c>
      <c r="H27" s="585">
        <v>0</v>
      </c>
      <c r="I27" s="585">
        <v>31852.245999999999</v>
      </c>
      <c r="J27" s="585">
        <v>0</v>
      </c>
      <c r="K27" s="586">
        <v>80338.763290999472</v>
      </c>
      <c r="L27" s="586">
        <v>32699.296859178481</v>
      </c>
      <c r="M27" s="586">
        <v>12596.167195151569</v>
      </c>
      <c r="N27" s="586">
        <v>18119.289081224659</v>
      </c>
      <c r="O27" s="586">
        <v>16924.010155444761</v>
      </c>
      <c r="P27" s="586">
        <v>0</v>
      </c>
      <c r="Q27" s="587">
        <v>16924.010155444761</v>
      </c>
    </row>
    <row r="28" spans="2:17" ht="15" customHeight="1" x14ac:dyDescent="0.35">
      <c r="B28" s="17" t="s">
        <v>282</v>
      </c>
      <c r="C28" s="585">
        <v>12316</v>
      </c>
      <c r="D28" s="585">
        <v>0</v>
      </c>
      <c r="E28" s="585">
        <v>5340</v>
      </c>
      <c r="F28" s="585">
        <v>6977</v>
      </c>
      <c r="G28" s="585">
        <v>8073</v>
      </c>
      <c r="H28" s="585">
        <v>0</v>
      </c>
      <c r="I28" s="585">
        <v>3851</v>
      </c>
      <c r="J28" s="585">
        <v>0</v>
      </c>
      <c r="K28" s="586">
        <v>11199</v>
      </c>
      <c r="L28" s="586">
        <v>19233</v>
      </c>
      <c r="M28" s="586">
        <v>2716</v>
      </c>
      <c r="N28" s="586">
        <v>8533</v>
      </c>
      <c r="O28" s="586">
        <v>-19284</v>
      </c>
      <c r="P28" s="586">
        <v>6496</v>
      </c>
      <c r="Q28" s="587">
        <v>-12788</v>
      </c>
    </row>
    <row r="29" spans="2:17" ht="15" customHeight="1" x14ac:dyDescent="0.35">
      <c r="B29" s="17" t="s">
        <v>42</v>
      </c>
      <c r="C29" s="585">
        <v>53913.976000000002</v>
      </c>
      <c r="D29" s="585">
        <v>0</v>
      </c>
      <c r="E29" s="585">
        <v>22086.331999999999</v>
      </c>
      <c r="F29" s="585">
        <v>31827.644</v>
      </c>
      <c r="G29" s="585">
        <v>7290.4889999999996</v>
      </c>
      <c r="H29" s="585">
        <v>0</v>
      </c>
      <c r="I29" s="585">
        <v>7262.9306593467427</v>
      </c>
      <c r="J29" s="585">
        <v>0</v>
      </c>
      <c r="K29" s="586">
        <v>31855.202340653261</v>
      </c>
      <c r="L29" s="586">
        <v>26348.401631326349</v>
      </c>
      <c r="M29" s="586">
        <v>5993.8760000000002</v>
      </c>
      <c r="N29" s="586">
        <v>13543.66124791605</v>
      </c>
      <c r="O29" s="586">
        <v>-14030.736538589141</v>
      </c>
      <c r="P29" s="586">
        <v>2828.0532143442001</v>
      </c>
      <c r="Q29" s="587">
        <v>-11202.683324244939</v>
      </c>
    </row>
    <row r="30" spans="2:17" ht="15" customHeight="1" x14ac:dyDescent="0.35">
      <c r="B30" s="17" t="s">
        <v>283</v>
      </c>
      <c r="C30" s="585">
        <v>202409.3365</v>
      </c>
      <c r="D30" s="585">
        <v>0</v>
      </c>
      <c r="E30" s="585">
        <v>37785.99136</v>
      </c>
      <c r="F30" s="585">
        <v>164623.34513999999</v>
      </c>
      <c r="G30" s="585">
        <v>53563.537850000037</v>
      </c>
      <c r="H30" s="585">
        <v>0</v>
      </c>
      <c r="I30" s="585">
        <v>60458.265110000088</v>
      </c>
      <c r="J30" s="585">
        <v>0</v>
      </c>
      <c r="K30" s="586">
        <v>157728.61787999989</v>
      </c>
      <c r="L30" s="586">
        <v>22101.036</v>
      </c>
      <c r="M30" s="586">
        <v>26414.231970000041</v>
      </c>
      <c r="N30" s="586">
        <v>87650.546109151066</v>
      </c>
      <c r="O30" s="586">
        <v>21562.803800848811</v>
      </c>
      <c r="P30" s="586">
        <v>0</v>
      </c>
      <c r="Q30" s="587">
        <v>21562.803800848811</v>
      </c>
    </row>
    <row r="31" spans="2:17" ht="15" customHeight="1" x14ac:dyDescent="0.35">
      <c r="B31" s="17" t="s">
        <v>284</v>
      </c>
      <c r="C31" s="585">
        <v>15870.62</v>
      </c>
      <c r="D31" s="585">
        <v>0</v>
      </c>
      <c r="E31" s="585">
        <v>2454.433</v>
      </c>
      <c r="F31" s="585">
        <v>13416.187</v>
      </c>
      <c r="G31" s="585">
        <v>4458.6679999999997</v>
      </c>
      <c r="H31" s="585">
        <v>0</v>
      </c>
      <c r="I31" s="585">
        <v>7400.1930000000002</v>
      </c>
      <c r="J31" s="585">
        <v>0</v>
      </c>
      <c r="K31" s="586">
        <v>10474.662</v>
      </c>
      <c r="L31" s="586">
        <v>86.703999999999994</v>
      </c>
      <c r="M31" s="586">
        <v>1723.77</v>
      </c>
      <c r="N31" s="586">
        <v>3315.297</v>
      </c>
      <c r="O31" s="586">
        <v>5348.8909999999996</v>
      </c>
      <c r="P31" s="586">
        <v>570.40099999999995</v>
      </c>
      <c r="Q31" s="587">
        <v>5919.2920000000004</v>
      </c>
    </row>
    <row r="32" spans="2:17" ht="15" customHeight="1" x14ac:dyDescent="0.35">
      <c r="B32" s="17" t="s">
        <v>285</v>
      </c>
      <c r="C32" s="585">
        <v>10785.848</v>
      </c>
      <c r="D32" s="585">
        <v>0</v>
      </c>
      <c r="E32" s="585">
        <v>2559.3249999999998</v>
      </c>
      <c r="F32" s="585">
        <v>8226.5229999999992</v>
      </c>
      <c r="G32" s="585">
        <v>4135.5770000000002</v>
      </c>
      <c r="H32" s="585">
        <v>0</v>
      </c>
      <c r="I32" s="585">
        <v>34283.461000000003</v>
      </c>
      <c r="J32" s="585">
        <v>0</v>
      </c>
      <c r="K32" s="586">
        <v>-21921.361000000001</v>
      </c>
      <c r="L32" s="586">
        <v>1528.7661900000001</v>
      </c>
      <c r="M32" s="586">
        <v>1555.924</v>
      </c>
      <c r="N32" s="586">
        <v>2724.471</v>
      </c>
      <c r="O32" s="586">
        <v>-27730.52219</v>
      </c>
      <c r="P32" s="586">
        <v>0</v>
      </c>
      <c r="Q32" s="587">
        <v>-27730.52219</v>
      </c>
    </row>
    <row r="33" spans="2:17" ht="15" customHeight="1" x14ac:dyDescent="0.35">
      <c r="B33" s="17" t="s">
        <v>286</v>
      </c>
      <c r="C33" s="585">
        <v>70027.920720000024</v>
      </c>
      <c r="D33" s="585">
        <v>0</v>
      </c>
      <c r="E33" s="585">
        <v>19182.62243326399</v>
      </c>
      <c r="F33" s="585">
        <v>50845.298286736033</v>
      </c>
      <c r="G33" s="585">
        <v>28406.744590277071</v>
      </c>
      <c r="H33" s="585">
        <v>0</v>
      </c>
      <c r="I33" s="585">
        <v>30633.216456123409</v>
      </c>
      <c r="J33" s="585">
        <v>0</v>
      </c>
      <c r="K33" s="586">
        <v>48618.826420889687</v>
      </c>
      <c r="L33" s="586">
        <v>10822.217805228111</v>
      </c>
      <c r="M33" s="586">
        <v>9014.3330933076759</v>
      </c>
      <c r="N33" s="586">
        <v>23438.257830431761</v>
      </c>
      <c r="O33" s="586">
        <v>5344.017691922154</v>
      </c>
      <c r="P33" s="586">
        <v>8729.2871408755855</v>
      </c>
      <c r="Q33" s="587">
        <v>14073.304832797739</v>
      </c>
    </row>
    <row r="34" spans="2:17" ht="15" customHeight="1" x14ac:dyDescent="0.35">
      <c r="B34" s="17" t="s">
        <v>287</v>
      </c>
      <c r="C34" s="585">
        <v>252.12100000000001</v>
      </c>
      <c r="D34" s="585">
        <v>0</v>
      </c>
      <c r="E34" s="585">
        <v>83.255109999999988</v>
      </c>
      <c r="F34" s="585">
        <v>168.86589000000001</v>
      </c>
      <c r="G34" s="585">
        <v>0</v>
      </c>
      <c r="H34" s="585">
        <v>0</v>
      </c>
      <c r="I34" s="585">
        <v>207.51572404999999</v>
      </c>
      <c r="J34" s="585">
        <v>451.43</v>
      </c>
      <c r="K34" s="586">
        <v>-490.07983404999987</v>
      </c>
      <c r="L34" s="586">
        <v>0</v>
      </c>
      <c r="M34" s="586">
        <v>47.130139999999997</v>
      </c>
      <c r="N34" s="586">
        <v>136.32442221260399</v>
      </c>
      <c r="O34" s="586">
        <v>-673.53439626260388</v>
      </c>
      <c r="P34" s="586">
        <v>33.015999999999998</v>
      </c>
      <c r="Q34" s="587">
        <v>-640.51839626260391</v>
      </c>
    </row>
    <row r="35" spans="2:17" ht="15" customHeight="1" x14ac:dyDescent="0.35">
      <c r="B35" s="17" t="s">
        <v>288</v>
      </c>
      <c r="C35" s="585">
        <v>0</v>
      </c>
      <c r="D35" s="585">
        <v>0</v>
      </c>
      <c r="E35" s="585">
        <v>0</v>
      </c>
      <c r="F35" s="585">
        <v>0</v>
      </c>
      <c r="G35" s="585">
        <v>0</v>
      </c>
      <c r="H35" s="585">
        <v>0</v>
      </c>
      <c r="I35" s="585">
        <v>0</v>
      </c>
      <c r="J35" s="585">
        <v>0</v>
      </c>
      <c r="K35" s="586">
        <v>0</v>
      </c>
      <c r="L35" s="586">
        <v>0</v>
      </c>
      <c r="M35" s="586">
        <v>0</v>
      </c>
      <c r="N35" s="586">
        <v>0</v>
      </c>
      <c r="O35" s="586">
        <v>0</v>
      </c>
      <c r="P35" s="586">
        <v>0</v>
      </c>
      <c r="Q35" s="587">
        <v>0</v>
      </c>
    </row>
    <row r="36" spans="2:17" ht="15" customHeight="1" x14ac:dyDescent="0.35">
      <c r="B36" s="17" t="s">
        <v>48</v>
      </c>
      <c r="C36" s="585">
        <v>7626.73</v>
      </c>
      <c r="D36" s="585">
        <v>0</v>
      </c>
      <c r="E36" s="585">
        <v>1074.3397169410621</v>
      </c>
      <c r="F36" s="585">
        <v>6552.3902830589377</v>
      </c>
      <c r="G36" s="585">
        <v>4535.3583733595324</v>
      </c>
      <c r="H36" s="585">
        <v>0</v>
      </c>
      <c r="I36" s="585">
        <v>0</v>
      </c>
      <c r="J36" s="585">
        <v>0</v>
      </c>
      <c r="K36" s="586">
        <v>11087.748656418469</v>
      </c>
      <c r="L36" s="586">
        <v>666.88</v>
      </c>
      <c r="M36" s="586">
        <v>236.05253323899711</v>
      </c>
      <c r="N36" s="586">
        <v>23208.208166435172</v>
      </c>
      <c r="O36" s="586">
        <v>-13023.392043255701</v>
      </c>
      <c r="P36" s="586">
        <v>454.74740214482279</v>
      </c>
      <c r="Q36" s="587">
        <v>-12568.64464111087</v>
      </c>
    </row>
    <row r="37" spans="2:17" ht="15" customHeight="1" x14ac:dyDescent="0.35">
      <c r="B37" s="17" t="s">
        <v>49</v>
      </c>
      <c r="C37" s="585">
        <v>88272.845460000011</v>
      </c>
      <c r="D37" s="585">
        <v>0</v>
      </c>
      <c r="E37" s="585">
        <v>33062.872000000003</v>
      </c>
      <c r="F37" s="585">
        <v>55209.973460000008</v>
      </c>
      <c r="G37" s="585">
        <v>14427.812</v>
      </c>
      <c r="H37" s="585">
        <v>0</v>
      </c>
      <c r="I37" s="585">
        <v>16833.669999999998</v>
      </c>
      <c r="J37" s="585">
        <v>0</v>
      </c>
      <c r="K37" s="586">
        <v>52804.115460000008</v>
      </c>
      <c r="L37" s="586">
        <v>13867.19107278376</v>
      </c>
      <c r="M37" s="586">
        <v>8364.9369999999999</v>
      </c>
      <c r="N37" s="586">
        <v>25711.430938656591</v>
      </c>
      <c r="O37" s="586">
        <v>4860.5564485596606</v>
      </c>
      <c r="P37" s="586">
        <v>95507.264999999999</v>
      </c>
      <c r="Q37" s="587">
        <v>100367.8214485597</v>
      </c>
    </row>
    <row r="38" spans="2:17" ht="15" customHeight="1" x14ac:dyDescent="0.35">
      <c r="B38" s="17" t="s">
        <v>289</v>
      </c>
      <c r="C38" s="585">
        <v>157139.10699999999</v>
      </c>
      <c r="D38" s="585">
        <v>0</v>
      </c>
      <c r="E38" s="585">
        <v>41573.841</v>
      </c>
      <c r="F38" s="585">
        <v>115565.266</v>
      </c>
      <c r="G38" s="585">
        <v>75352.395999999993</v>
      </c>
      <c r="H38" s="585">
        <v>0</v>
      </c>
      <c r="I38" s="585">
        <v>70998.786999999997</v>
      </c>
      <c r="J38" s="585">
        <v>0</v>
      </c>
      <c r="K38" s="586">
        <v>119918.875</v>
      </c>
      <c r="L38" s="586">
        <v>22477.356</v>
      </c>
      <c r="M38" s="586">
        <v>25097.067999999999</v>
      </c>
      <c r="N38" s="586">
        <v>76660.430999999997</v>
      </c>
      <c r="O38" s="586">
        <v>-4315.9799999999996</v>
      </c>
      <c r="P38" s="586">
        <v>16003.385</v>
      </c>
      <c r="Q38" s="587">
        <v>11687.405000000001</v>
      </c>
    </row>
    <row r="39" spans="2:17" ht="15" customHeight="1" x14ac:dyDescent="0.35">
      <c r="B39" s="17" t="s">
        <v>50</v>
      </c>
      <c r="C39" s="585">
        <v>4812.2738499999996</v>
      </c>
      <c r="D39" s="585">
        <v>0</v>
      </c>
      <c r="E39" s="585">
        <v>100.7841601750346</v>
      </c>
      <c r="F39" s="585">
        <v>4711.4896898249654</v>
      </c>
      <c r="G39" s="585">
        <v>2889.7689999999998</v>
      </c>
      <c r="H39" s="585">
        <v>0</v>
      </c>
      <c r="I39" s="585">
        <v>2068.4250000000002</v>
      </c>
      <c r="J39" s="585">
        <v>-923.25189</v>
      </c>
      <c r="K39" s="586">
        <v>6456.0855798249659</v>
      </c>
      <c r="L39" s="586">
        <v>-1630.274581119296</v>
      </c>
      <c r="M39" s="586">
        <v>936.13</v>
      </c>
      <c r="N39" s="586">
        <v>2025.691707117061</v>
      </c>
      <c r="O39" s="586">
        <v>5124.5384538272001</v>
      </c>
      <c r="P39" s="586">
        <v>151.9706884870146</v>
      </c>
      <c r="Q39" s="587">
        <v>5276.5091423142148</v>
      </c>
    </row>
    <row r="40" spans="2:17" ht="15" customHeight="1" x14ac:dyDescent="0.35">
      <c r="B40" s="17" t="s">
        <v>51</v>
      </c>
      <c r="C40" s="585">
        <v>823</v>
      </c>
      <c r="D40" s="585">
        <v>0</v>
      </c>
      <c r="E40" s="585">
        <v>413</v>
      </c>
      <c r="F40" s="585">
        <v>410</v>
      </c>
      <c r="G40" s="585">
        <v>606</v>
      </c>
      <c r="H40" s="585">
        <v>0</v>
      </c>
      <c r="I40" s="585">
        <v>178</v>
      </c>
      <c r="J40" s="585">
        <v>0</v>
      </c>
      <c r="K40" s="586">
        <v>838</v>
      </c>
      <c r="L40" s="586">
        <v>198</v>
      </c>
      <c r="M40" s="586">
        <v>134</v>
      </c>
      <c r="N40" s="586">
        <v>451</v>
      </c>
      <c r="O40" s="586">
        <v>54</v>
      </c>
      <c r="P40" s="586">
        <v>0</v>
      </c>
      <c r="Q40" s="587">
        <v>54</v>
      </c>
    </row>
    <row r="41" spans="2:17" ht="15" customHeight="1" x14ac:dyDescent="0.35">
      <c r="B41" s="17" t="s">
        <v>52</v>
      </c>
      <c r="C41" s="585">
        <v>431.495</v>
      </c>
      <c r="D41" s="585">
        <v>0</v>
      </c>
      <c r="E41" s="585">
        <v>94.832999999999998</v>
      </c>
      <c r="F41" s="585">
        <v>336.66199999999998</v>
      </c>
      <c r="G41" s="585">
        <v>0</v>
      </c>
      <c r="H41" s="585">
        <v>0</v>
      </c>
      <c r="I41" s="585">
        <v>-149.31899999999999</v>
      </c>
      <c r="J41" s="585">
        <v>0</v>
      </c>
      <c r="K41" s="586">
        <v>485.98099999999999</v>
      </c>
      <c r="L41" s="586">
        <v>134.26400000000001</v>
      </c>
      <c r="M41" s="586">
        <v>-25.123999999999999</v>
      </c>
      <c r="N41" s="586">
        <v>3359.565179797039</v>
      </c>
      <c r="O41" s="586">
        <v>-2982.7241797970378</v>
      </c>
      <c r="P41" s="586">
        <v>0</v>
      </c>
      <c r="Q41" s="587">
        <v>-2982.7241797970378</v>
      </c>
    </row>
    <row r="42" spans="2:17" ht="15" customHeight="1" x14ac:dyDescent="0.35">
      <c r="B42" s="17" t="s">
        <v>54</v>
      </c>
      <c r="C42" s="585">
        <v>0</v>
      </c>
      <c r="D42" s="585">
        <v>0</v>
      </c>
      <c r="E42" s="585">
        <v>0</v>
      </c>
      <c r="F42" s="585">
        <v>0</v>
      </c>
      <c r="G42" s="585">
        <v>0</v>
      </c>
      <c r="H42" s="585">
        <v>0</v>
      </c>
      <c r="I42" s="585">
        <v>0</v>
      </c>
      <c r="J42" s="585">
        <v>0</v>
      </c>
      <c r="K42" s="586">
        <v>0</v>
      </c>
      <c r="L42" s="586">
        <v>0</v>
      </c>
      <c r="M42" s="586">
        <v>0</v>
      </c>
      <c r="N42" s="586">
        <v>0</v>
      </c>
      <c r="O42" s="586">
        <v>0</v>
      </c>
      <c r="P42" s="586">
        <v>0</v>
      </c>
      <c r="Q42" s="587">
        <v>0</v>
      </c>
    </row>
    <row r="43" spans="2:17" ht="15" customHeight="1" x14ac:dyDescent="0.35">
      <c r="B43" s="163" t="s">
        <v>55</v>
      </c>
      <c r="C43" s="588">
        <f t="shared" ref="C43:Q43" si="0">SUM(C6:C42)</f>
        <v>2033910.2284100002</v>
      </c>
      <c r="D43" s="588">
        <f t="shared" si="0"/>
        <v>0</v>
      </c>
      <c r="E43" s="588">
        <f t="shared" si="0"/>
        <v>595928.85099548346</v>
      </c>
      <c r="F43" s="588">
        <f t="shared" si="0"/>
        <v>1437982.3774145166</v>
      </c>
      <c r="G43" s="588">
        <f t="shared" si="0"/>
        <v>505519.50742675946</v>
      </c>
      <c r="H43" s="588">
        <f t="shared" si="0"/>
        <v>767</v>
      </c>
      <c r="I43" s="588">
        <f t="shared" si="0"/>
        <v>612071.86018984183</v>
      </c>
      <c r="J43" s="588">
        <f t="shared" si="0"/>
        <v>3630.8691100000001</v>
      </c>
      <c r="K43" s="588">
        <f t="shared" si="0"/>
        <v>1328566.155541434</v>
      </c>
      <c r="L43" s="588">
        <f t="shared" si="0"/>
        <v>376884.55892365536</v>
      </c>
      <c r="M43" s="588">
        <f t="shared" si="0"/>
        <v>260650.79434108612</v>
      </c>
      <c r="N43" s="588">
        <f t="shared" si="0"/>
        <v>545960.64931143273</v>
      </c>
      <c r="O43" s="588">
        <f t="shared" si="0"/>
        <v>145068.15296526012</v>
      </c>
      <c r="P43" s="588">
        <f t="shared" si="0"/>
        <v>230411.15480011216</v>
      </c>
      <c r="Q43" s="588">
        <f t="shared" si="0"/>
        <v>375479.30776537239</v>
      </c>
    </row>
    <row r="44" spans="2:17" ht="15" customHeight="1" x14ac:dyDescent="0.35">
      <c r="B44" s="837" t="s">
        <v>56</v>
      </c>
      <c r="C44" s="723"/>
      <c r="D44" s="723"/>
      <c r="E44" s="723"/>
      <c r="F44" s="723"/>
      <c r="G44" s="723"/>
      <c r="H44" s="723"/>
      <c r="I44" s="723"/>
      <c r="J44" s="723"/>
      <c r="K44" s="723"/>
      <c r="L44" s="723"/>
      <c r="M44" s="723"/>
      <c r="N44" s="723"/>
      <c r="O44" s="723"/>
      <c r="P44" s="723"/>
      <c r="Q44" s="724"/>
    </row>
    <row r="45" spans="2:17" ht="15" customHeight="1" x14ac:dyDescent="0.35">
      <c r="B45" s="17" t="s">
        <v>57</v>
      </c>
      <c r="C45" s="585">
        <v>0</v>
      </c>
      <c r="D45" s="585">
        <v>152528.12299999999</v>
      </c>
      <c r="E45" s="585">
        <v>0</v>
      </c>
      <c r="F45" s="585">
        <v>152528.12299999999</v>
      </c>
      <c r="G45" s="585">
        <v>37000.280088549123</v>
      </c>
      <c r="H45" s="585">
        <v>0</v>
      </c>
      <c r="I45" s="585">
        <v>34231.852974047499</v>
      </c>
      <c r="J45" s="585">
        <v>0</v>
      </c>
      <c r="K45" s="585">
        <v>155296.55011450159</v>
      </c>
      <c r="L45" s="585">
        <v>65724.215559467659</v>
      </c>
      <c r="M45" s="585">
        <v>60597.002</v>
      </c>
      <c r="N45" s="585">
        <v>13493.99698823924</v>
      </c>
      <c r="O45" s="585">
        <v>15481.33556679476</v>
      </c>
      <c r="P45" s="585">
        <v>17372.68715104444</v>
      </c>
      <c r="Q45" s="593">
        <v>32854.022717839187</v>
      </c>
    </row>
    <row r="46" spans="2:17" ht="15" customHeight="1" x14ac:dyDescent="0.35">
      <c r="B46" s="17" t="s">
        <v>290</v>
      </c>
      <c r="C46" s="585">
        <v>0</v>
      </c>
      <c r="D46" s="585">
        <v>0</v>
      </c>
      <c r="E46" s="585">
        <v>159095.72099999999</v>
      </c>
      <c r="F46" s="585">
        <v>-159095.72099999999</v>
      </c>
      <c r="G46" s="585">
        <v>0</v>
      </c>
      <c r="H46" s="585">
        <v>0</v>
      </c>
      <c r="I46" s="585">
        <v>0</v>
      </c>
      <c r="J46" s="585">
        <v>0</v>
      </c>
      <c r="K46" s="585">
        <v>-159095.72099999999</v>
      </c>
      <c r="L46" s="585">
        <v>0</v>
      </c>
      <c r="M46" s="585">
        <v>0</v>
      </c>
      <c r="N46" s="585">
        <v>0</v>
      </c>
      <c r="O46" s="585">
        <v>-159095.72099999999</v>
      </c>
      <c r="P46" s="585">
        <v>0</v>
      </c>
      <c r="Q46" s="593">
        <v>-159095.72099999999</v>
      </c>
    </row>
    <row r="47" spans="2:17" ht="15" customHeight="1" x14ac:dyDescent="0.35">
      <c r="B47" s="17" t="s">
        <v>291</v>
      </c>
      <c r="C47" s="585">
        <v>0</v>
      </c>
      <c r="D47" s="585">
        <v>75572.986999999994</v>
      </c>
      <c r="E47" s="585">
        <v>29911.712</v>
      </c>
      <c r="F47" s="585">
        <v>45661.275000000001</v>
      </c>
      <c r="G47" s="585">
        <v>145457.48378982651</v>
      </c>
      <c r="H47" s="585">
        <v>10471.188563096881</v>
      </c>
      <c r="I47" s="585">
        <v>180071.98905469771</v>
      </c>
      <c r="J47" s="585">
        <v>405.90015496952839</v>
      </c>
      <c r="K47" s="585">
        <v>21112.058143256141</v>
      </c>
      <c r="L47" s="585">
        <v>106476.3838261448</v>
      </c>
      <c r="M47" s="585">
        <v>33487.845999999998</v>
      </c>
      <c r="N47" s="585">
        <v>17776.938576234599</v>
      </c>
      <c r="O47" s="585">
        <v>-136629.1102591232</v>
      </c>
      <c r="P47" s="585">
        <v>11316.60636657497</v>
      </c>
      <c r="Q47" s="593">
        <v>-125312.50389254819</v>
      </c>
    </row>
    <row r="48" spans="2:17" ht="15" customHeight="1" x14ac:dyDescent="0.35">
      <c r="B48" s="17" t="s">
        <v>59</v>
      </c>
      <c r="C48" s="585">
        <v>0</v>
      </c>
      <c r="D48" s="585">
        <v>93817.917000000001</v>
      </c>
      <c r="E48" s="585">
        <v>0</v>
      </c>
      <c r="F48" s="585">
        <v>93817.917000000001</v>
      </c>
      <c r="G48" s="585">
        <v>60172.925999999999</v>
      </c>
      <c r="H48" s="585">
        <v>0</v>
      </c>
      <c r="I48" s="585">
        <v>27359.232</v>
      </c>
      <c r="J48" s="585">
        <v>0</v>
      </c>
      <c r="K48" s="585">
        <v>126631.611</v>
      </c>
      <c r="L48" s="585">
        <v>45543.737000000001</v>
      </c>
      <c r="M48" s="585">
        <v>29227.482</v>
      </c>
      <c r="N48" s="585">
        <v>6145.68</v>
      </c>
      <c r="O48" s="585">
        <v>45714.712</v>
      </c>
      <c r="P48" s="585">
        <v>16849.490000000002</v>
      </c>
      <c r="Q48" s="593">
        <v>62564.201999999997</v>
      </c>
    </row>
    <row r="49" spans="2:17" ht="15" customHeight="1" x14ac:dyDescent="0.35">
      <c r="B49" s="17" t="s">
        <v>292</v>
      </c>
      <c r="C49" s="594">
        <v>0</v>
      </c>
      <c r="D49" s="594">
        <v>0</v>
      </c>
      <c r="E49" s="594">
        <v>0</v>
      </c>
      <c r="F49" s="594">
        <v>0</v>
      </c>
      <c r="G49" s="594">
        <v>34.872</v>
      </c>
      <c r="H49" s="594">
        <v>0</v>
      </c>
      <c r="I49" s="594">
        <v>0</v>
      </c>
      <c r="J49" s="594">
        <v>0</v>
      </c>
      <c r="K49" s="594">
        <v>34.872</v>
      </c>
      <c r="L49" s="594">
        <v>-107.822</v>
      </c>
      <c r="M49" s="594">
        <v>422.23</v>
      </c>
      <c r="N49" s="594">
        <v>523.37378050791381</v>
      </c>
      <c r="O49" s="594">
        <v>-802.90978050791375</v>
      </c>
      <c r="P49" s="594">
        <v>285.34157015362808</v>
      </c>
      <c r="Q49" s="595">
        <v>-517.56821035428572</v>
      </c>
    </row>
    <row r="50" spans="2:17" ht="15" customHeight="1" x14ac:dyDescent="0.35">
      <c r="B50" s="244" t="s">
        <v>55</v>
      </c>
      <c r="C50" s="599">
        <f t="shared" ref="C50:Q50" si="1">SUM(C45:C49)</f>
        <v>0</v>
      </c>
      <c r="D50" s="599">
        <f t="shared" si="1"/>
        <v>321919.027</v>
      </c>
      <c r="E50" s="599">
        <f t="shared" si="1"/>
        <v>189007.43299999999</v>
      </c>
      <c r="F50" s="599">
        <f t="shared" si="1"/>
        <v>132911.59400000001</v>
      </c>
      <c r="G50" s="599">
        <f t="shared" si="1"/>
        <v>242665.56187837565</v>
      </c>
      <c r="H50" s="599">
        <f t="shared" si="1"/>
        <v>10471.188563096881</v>
      </c>
      <c r="I50" s="599">
        <f t="shared" si="1"/>
        <v>241663.07402874521</v>
      </c>
      <c r="J50" s="599">
        <f t="shared" si="1"/>
        <v>405.90015496952839</v>
      </c>
      <c r="K50" s="599">
        <f t="shared" si="1"/>
        <v>143979.37025775775</v>
      </c>
      <c r="L50" s="599">
        <f t="shared" si="1"/>
        <v>217636.51438561248</v>
      </c>
      <c r="M50" s="599">
        <f t="shared" si="1"/>
        <v>123734.56</v>
      </c>
      <c r="N50" s="599">
        <f t="shared" si="1"/>
        <v>37939.989344981754</v>
      </c>
      <c r="O50" s="599">
        <f t="shared" si="1"/>
        <v>-235331.69347283634</v>
      </c>
      <c r="P50" s="599">
        <f t="shared" si="1"/>
        <v>45824.125087773034</v>
      </c>
      <c r="Q50" s="599">
        <f t="shared" si="1"/>
        <v>-189507.56838506329</v>
      </c>
    </row>
    <row r="51" spans="2:17" ht="14.25" customHeight="1" x14ac:dyDescent="0.35">
      <c r="B51" s="838" t="s">
        <v>61</v>
      </c>
      <c r="C51" s="728"/>
      <c r="D51" s="728"/>
      <c r="E51" s="728"/>
      <c r="F51" s="728"/>
      <c r="G51" s="728"/>
      <c r="H51" s="728"/>
      <c r="I51" s="728"/>
      <c r="J51" s="728"/>
      <c r="K51" s="728"/>
      <c r="L51" s="728"/>
      <c r="M51" s="728"/>
      <c r="N51" s="728"/>
      <c r="O51" s="728"/>
      <c r="P51" s="728"/>
      <c r="Q51" s="728"/>
    </row>
  </sheetData>
  <sheetProtection algorithmName="SHA-512" hashValue="Ktiz5eeEinGYweDBkEhvy6BiTU1/xIgAhGx68eOECTOHxHvp6eMb5v9AWBUi9ZXgOpcxqKRTPVC8+JrkRwJBgA==" saltValue="Br9AZTKYwaecb9R7avzaKg==" spinCount="100000" sheet="1" objects="1" scenarios="1"/>
  <mergeCells count="4">
    <mergeCell ref="B5:Q5"/>
    <mergeCell ref="B51:Q51"/>
    <mergeCell ref="B3:Q3"/>
    <mergeCell ref="B44:Q44"/>
  </mergeCells>
  <pageMargins left="0.7" right="0.7" top="0.75" bottom="0.75" header="0.3" footer="0.3"/>
  <pageSetup scale="43" orientation="landscape"/>
  <headerFooter>
    <oddFooter>&amp;C_x000D_&amp;1#&amp;"Calibri"&amp;11&amp;K000000 Britam Public</oddFooter>
  </headerFooter>
  <drawing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33">
    <tabColor rgb="FFCC9900"/>
    <pageSetUpPr fitToPage="1"/>
  </sheetPr>
  <dimension ref="B3:Q51"/>
  <sheetViews>
    <sheetView showGridLines="0" topLeftCell="A34" zoomScale="80" zoomScaleNormal="80" workbookViewId="0">
      <selection activeCell="B4" sqref="B4"/>
    </sheetView>
  </sheetViews>
  <sheetFormatPr defaultRowHeight="14.5" x14ac:dyDescent="0.35"/>
  <cols>
    <col min="1" max="1" width="10.6328125" customWidth="1"/>
    <col min="2" max="2" width="41" customWidth="1"/>
    <col min="3" max="10" width="15.453125" customWidth="1"/>
    <col min="11" max="11" width="17.54296875" customWidth="1"/>
    <col min="12" max="15" width="15.453125" customWidth="1"/>
    <col min="16" max="17" width="17.26953125" bestFit="1" customWidth="1"/>
    <col min="19" max="19" width="10.1796875" bestFit="1" customWidth="1"/>
  </cols>
  <sheetData>
    <row r="3" spans="2:17" x14ac:dyDescent="0.35">
      <c r="B3" s="800" t="s">
        <v>1618</v>
      </c>
      <c r="C3" s="723"/>
      <c r="D3" s="723"/>
      <c r="E3" s="723"/>
      <c r="F3" s="723"/>
      <c r="G3" s="723"/>
      <c r="H3" s="723"/>
      <c r="I3" s="723"/>
      <c r="J3" s="723"/>
      <c r="K3" s="723"/>
      <c r="L3" s="723"/>
      <c r="M3" s="723"/>
      <c r="N3" s="723"/>
      <c r="O3" s="723"/>
      <c r="P3" s="723"/>
      <c r="Q3" s="724"/>
    </row>
    <row r="4" spans="2:17" ht="45" customHeight="1" x14ac:dyDescent="0.35">
      <c r="B4" s="13" t="s">
        <v>1</v>
      </c>
      <c r="C4" s="100" t="s">
        <v>479</v>
      </c>
      <c r="D4" s="100" t="s">
        <v>480</v>
      </c>
      <c r="E4" s="100" t="s">
        <v>481</v>
      </c>
      <c r="F4" s="100" t="s">
        <v>204</v>
      </c>
      <c r="G4" s="100" t="s">
        <v>482</v>
      </c>
      <c r="H4" s="100" t="s">
        <v>483</v>
      </c>
      <c r="I4" s="100" t="s">
        <v>484</v>
      </c>
      <c r="J4" s="100" t="s">
        <v>483</v>
      </c>
      <c r="K4" s="16" t="s">
        <v>485</v>
      </c>
      <c r="L4" s="16" t="s">
        <v>486</v>
      </c>
      <c r="M4" s="16" t="s">
        <v>407</v>
      </c>
      <c r="N4" s="16" t="s">
        <v>408</v>
      </c>
      <c r="O4" s="16" t="s">
        <v>487</v>
      </c>
      <c r="P4" s="16" t="s">
        <v>3</v>
      </c>
      <c r="Q4" s="16" t="s">
        <v>488</v>
      </c>
    </row>
    <row r="5" spans="2:17" x14ac:dyDescent="0.35">
      <c r="B5" s="794" t="s">
        <v>17</v>
      </c>
      <c r="C5" s="723"/>
      <c r="D5" s="723"/>
      <c r="E5" s="723"/>
      <c r="F5" s="723"/>
      <c r="G5" s="723"/>
      <c r="H5" s="723"/>
      <c r="I5" s="723"/>
      <c r="J5" s="723"/>
      <c r="K5" s="723"/>
      <c r="L5" s="723"/>
      <c r="M5" s="723"/>
      <c r="N5" s="723"/>
      <c r="O5" s="723"/>
      <c r="P5" s="723"/>
      <c r="Q5" s="724"/>
    </row>
    <row r="6" spans="2:17" ht="15" customHeight="1" x14ac:dyDescent="0.35">
      <c r="B6" s="17" t="s">
        <v>18</v>
      </c>
      <c r="C6" s="585">
        <v>16572.180369999991</v>
      </c>
      <c r="D6" s="585">
        <v>0</v>
      </c>
      <c r="E6" s="585">
        <v>14581.364060895279</v>
      </c>
      <c r="F6" s="585">
        <v>1990.8163091047161</v>
      </c>
      <c r="G6" s="585">
        <v>1346.9390000000001</v>
      </c>
      <c r="H6" s="585">
        <v>0</v>
      </c>
      <c r="I6" s="585">
        <v>1937.0909999999999</v>
      </c>
      <c r="J6" s="585">
        <v>0</v>
      </c>
      <c r="K6" s="586">
        <v>1400.664309104716</v>
      </c>
      <c r="L6" s="586">
        <v>1218.740392498129</v>
      </c>
      <c r="M6" s="586">
        <v>-762.74466196014635</v>
      </c>
      <c r="N6" s="586">
        <v>2674.8701283127439</v>
      </c>
      <c r="O6" s="586">
        <v>-1730.20154974601</v>
      </c>
      <c r="P6" s="586">
        <v>766.80510713208241</v>
      </c>
      <c r="Q6" s="587">
        <v>-963.39644261392709</v>
      </c>
    </row>
    <row r="7" spans="2:17" ht="15" customHeight="1" x14ac:dyDescent="0.35">
      <c r="B7" s="17" t="s">
        <v>19</v>
      </c>
      <c r="C7" s="585">
        <v>107076.965</v>
      </c>
      <c r="D7" s="585">
        <v>0</v>
      </c>
      <c r="E7" s="585">
        <v>79226.653000000006</v>
      </c>
      <c r="F7" s="585">
        <v>27850.312000000002</v>
      </c>
      <c r="G7" s="585">
        <v>0</v>
      </c>
      <c r="H7" s="585">
        <v>0</v>
      </c>
      <c r="I7" s="585">
        <v>16185.821</v>
      </c>
      <c r="J7" s="585">
        <v>0</v>
      </c>
      <c r="K7" s="586">
        <v>11664.491</v>
      </c>
      <c r="L7" s="586">
        <v>9383.6774100000039</v>
      </c>
      <c r="M7" s="586">
        <v>-3487.8490000000002</v>
      </c>
      <c r="N7" s="586">
        <v>215741.07047117289</v>
      </c>
      <c r="O7" s="586">
        <v>-209972.4078811729</v>
      </c>
      <c r="P7" s="586">
        <v>6090.3732066803341</v>
      </c>
      <c r="Q7" s="587">
        <v>-203882.03467449261</v>
      </c>
    </row>
    <row r="8" spans="2:17" ht="15" customHeight="1" x14ac:dyDescent="0.35">
      <c r="B8" s="17" t="s">
        <v>20</v>
      </c>
      <c r="C8" s="585">
        <v>551632.39218999818</v>
      </c>
      <c r="D8" s="585">
        <v>75966.420970001214</v>
      </c>
      <c r="E8" s="585">
        <v>497336.087</v>
      </c>
      <c r="F8" s="585">
        <v>130262.72615999939</v>
      </c>
      <c r="G8" s="585">
        <v>20386.572</v>
      </c>
      <c r="H8" s="585">
        <v>0</v>
      </c>
      <c r="I8" s="585">
        <v>45246.462709999978</v>
      </c>
      <c r="J8" s="585">
        <v>0</v>
      </c>
      <c r="K8" s="586">
        <v>105402.8354499994</v>
      </c>
      <c r="L8" s="586">
        <v>18492.825000000001</v>
      </c>
      <c r="M8" s="586">
        <v>-69241.843999999997</v>
      </c>
      <c r="N8" s="586">
        <v>124657.932525996</v>
      </c>
      <c r="O8" s="586">
        <v>31493.921924003422</v>
      </c>
      <c r="P8" s="586">
        <v>0</v>
      </c>
      <c r="Q8" s="587">
        <v>31493.921924003422</v>
      </c>
    </row>
    <row r="9" spans="2:17" ht="15" customHeight="1" x14ac:dyDescent="0.35">
      <c r="B9" s="17" t="s">
        <v>22</v>
      </c>
      <c r="C9" s="585">
        <v>1919896.5519999999</v>
      </c>
      <c r="D9" s="585">
        <v>32405.56884</v>
      </c>
      <c r="E9" s="585">
        <v>1418320.290190869</v>
      </c>
      <c r="F9" s="585">
        <v>533981.83064913086</v>
      </c>
      <c r="G9" s="585">
        <v>98436.227349406923</v>
      </c>
      <c r="H9" s="585">
        <v>0</v>
      </c>
      <c r="I9" s="585">
        <v>260002.64199999999</v>
      </c>
      <c r="J9" s="585">
        <v>0</v>
      </c>
      <c r="K9" s="586">
        <v>372415.41599853779</v>
      </c>
      <c r="L9" s="586">
        <v>132597.53345402741</v>
      </c>
      <c r="M9" s="586">
        <v>205.42200845581289</v>
      </c>
      <c r="N9" s="586">
        <v>281654.57797609991</v>
      </c>
      <c r="O9" s="586">
        <v>-42042.11744004536</v>
      </c>
      <c r="P9" s="586">
        <v>126146.2422839379</v>
      </c>
      <c r="Q9" s="587">
        <v>84104.124843892554</v>
      </c>
    </row>
    <row r="10" spans="2:17" ht="15" customHeight="1" x14ac:dyDescent="0.35">
      <c r="B10" s="17" t="s">
        <v>278</v>
      </c>
      <c r="C10" s="585">
        <v>1605503.99511</v>
      </c>
      <c r="D10" s="585">
        <v>0</v>
      </c>
      <c r="E10" s="585">
        <v>1341993.7815099999</v>
      </c>
      <c r="F10" s="585">
        <v>263510.21359999973</v>
      </c>
      <c r="G10" s="585">
        <v>116730.49456000009</v>
      </c>
      <c r="H10" s="585">
        <v>0</v>
      </c>
      <c r="I10" s="585">
        <v>116395.64509000009</v>
      </c>
      <c r="J10" s="585">
        <v>0</v>
      </c>
      <c r="K10" s="586">
        <v>263845.06306999963</v>
      </c>
      <c r="L10" s="586">
        <v>39809.33363103935</v>
      </c>
      <c r="M10" s="586">
        <v>-31686.875690000001</v>
      </c>
      <c r="N10" s="586">
        <v>98048.745648986864</v>
      </c>
      <c r="O10" s="586">
        <v>157673.85947997341</v>
      </c>
      <c r="P10" s="586">
        <v>72527.007756870022</v>
      </c>
      <c r="Q10" s="587">
        <v>230200.86723684351</v>
      </c>
    </row>
    <row r="11" spans="2:17" ht="15" customHeight="1" x14ac:dyDescent="0.35">
      <c r="B11" s="17" t="s">
        <v>279</v>
      </c>
      <c r="C11" s="585">
        <v>183119.88399999999</v>
      </c>
      <c r="D11" s="585">
        <v>7436.9849999999997</v>
      </c>
      <c r="E11" s="585">
        <v>161800.92800000001</v>
      </c>
      <c r="F11" s="585">
        <v>28755.940999999999</v>
      </c>
      <c r="G11" s="585">
        <v>10847.138000000001</v>
      </c>
      <c r="H11" s="585">
        <v>2136</v>
      </c>
      <c r="I11" s="585">
        <v>13097.62205974419</v>
      </c>
      <c r="J11" s="585">
        <v>0</v>
      </c>
      <c r="K11" s="586">
        <v>28641.456940255801</v>
      </c>
      <c r="L11" s="586">
        <v>15318.163</v>
      </c>
      <c r="M11" s="586">
        <v>-191.45599999999999</v>
      </c>
      <c r="N11" s="586">
        <v>67869.913</v>
      </c>
      <c r="O11" s="586">
        <v>-54355.163059744191</v>
      </c>
      <c r="P11" s="586">
        <v>7758.8254366479514</v>
      </c>
      <c r="Q11" s="587">
        <v>-46596.337623096253</v>
      </c>
    </row>
    <row r="12" spans="2:17" ht="15" customHeight="1" x14ac:dyDescent="0.35">
      <c r="B12" s="17" t="s">
        <v>25</v>
      </c>
      <c r="C12" s="585">
        <v>784680.85651000007</v>
      </c>
      <c r="D12" s="585">
        <v>33435.165449999993</v>
      </c>
      <c r="E12" s="585">
        <v>589248.8203299999</v>
      </c>
      <c r="F12" s="585">
        <v>228867.2016300002</v>
      </c>
      <c r="G12" s="585">
        <v>108767.997</v>
      </c>
      <c r="H12" s="585">
        <v>0</v>
      </c>
      <c r="I12" s="585">
        <v>113660.128</v>
      </c>
      <c r="J12" s="585">
        <v>0</v>
      </c>
      <c r="K12" s="586">
        <v>223975.07063000021</v>
      </c>
      <c r="L12" s="586">
        <v>70814.908710000032</v>
      </c>
      <c r="M12" s="586">
        <v>47405.970650000039</v>
      </c>
      <c r="N12" s="586">
        <v>199671.84215589389</v>
      </c>
      <c r="O12" s="586">
        <v>-93917.650885893789</v>
      </c>
      <c r="P12" s="586">
        <v>62202.921220552264</v>
      </c>
      <c r="Q12" s="587">
        <v>-31714.729665341529</v>
      </c>
    </row>
    <row r="13" spans="2:17" ht="15" customHeight="1" x14ac:dyDescent="0.35">
      <c r="B13" s="17" t="s">
        <v>26</v>
      </c>
      <c r="C13" s="585">
        <v>30932.683000000001</v>
      </c>
      <c r="D13" s="585">
        <v>19736.419000000002</v>
      </c>
      <c r="E13" s="585">
        <v>19967.567999999999</v>
      </c>
      <c r="F13" s="585">
        <v>30701.534</v>
      </c>
      <c r="G13" s="585">
        <v>24057.156999999999</v>
      </c>
      <c r="H13" s="585">
        <v>361.30399999999997</v>
      </c>
      <c r="I13" s="585">
        <v>13555.992</v>
      </c>
      <c r="J13" s="585">
        <v>0</v>
      </c>
      <c r="K13" s="586">
        <v>41564.002999999997</v>
      </c>
      <c r="L13" s="586">
        <v>4150.2979999999998</v>
      </c>
      <c r="M13" s="586">
        <v>7663.5349999999999</v>
      </c>
      <c r="N13" s="586">
        <v>33950.612590187593</v>
      </c>
      <c r="O13" s="586">
        <v>-4200.4425901875939</v>
      </c>
      <c r="P13" s="586">
        <v>4772.3785110493855</v>
      </c>
      <c r="Q13" s="587">
        <v>571.93592086179001</v>
      </c>
    </row>
    <row r="14" spans="2:17" ht="15" customHeight="1" x14ac:dyDescent="0.35">
      <c r="B14" s="17" t="s">
        <v>27</v>
      </c>
      <c r="C14" s="585">
        <v>9210.6360000000004</v>
      </c>
      <c r="D14" s="585">
        <v>0</v>
      </c>
      <c r="E14" s="585">
        <v>0</v>
      </c>
      <c r="F14" s="585">
        <v>9210.6360000000004</v>
      </c>
      <c r="G14" s="585">
        <v>6511.3037800000002</v>
      </c>
      <c r="H14" s="585">
        <v>0</v>
      </c>
      <c r="I14" s="585">
        <v>9431.47235</v>
      </c>
      <c r="J14" s="585">
        <v>0</v>
      </c>
      <c r="K14" s="586">
        <v>6290.4674300000024</v>
      </c>
      <c r="L14" s="586">
        <v>13183.956</v>
      </c>
      <c r="M14" s="586">
        <v>2084.026431303872</v>
      </c>
      <c r="N14" s="586">
        <v>0</v>
      </c>
      <c r="O14" s="586">
        <v>-8977.515001303871</v>
      </c>
      <c r="P14" s="586">
        <v>0</v>
      </c>
      <c r="Q14" s="587">
        <v>-8977.515001303871</v>
      </c>
    </row>
    <row r="15" spans="2:17" ht="15" customHeight="1" x14ac:dyDescent="0.35">
      <c r="B15" s="17" t="s">
        <v>28</v>
      </c>
      <c r="C15" s="585">
        <v>182984.84299999999</v>
      </c>
      <c r="D15" s="585">
        <v>194.88900000000001</v>
      </c>
      <c r="E15" s="585">
        <v>158812.71</v>
      </c>
      <c r="F15" s="585">
        <v>24367.022000000001</v>
      </c>
      <c r="G15" s="585">
        <v>19986.382000000001</v>
      </c>
      <c r="H15" s="585">
        <v>0</v>
      </c>
      <c r="I15" s="585">
        <v>22501.830999999998</v>
      </c>
      <c r="J15" s="585">
        <v>0</v>
      </c>
      <c r="K15" s="586">
        <v>21851.573</v>
      </c>
      <c r="L15" s="586">
        <v>6879.3339999999998</v>
      </c>
      <c r="M15" s="586">
        <v>7307.2079999999996</v>
      </c>
      <c r="N15" s="586">
        <v>20056.362000000001</v>
      </c>
      <c r="O15" s="586">
        <v>-12391.331</v>
      </c>
      <c r="P15" s="586">
        <v>0</v>
      </c>
      <c r="Q15" s="587">
        <v>-12391.331</v>
      </c>
    </row>
    <row r="16" spans="2:17" ht="15" customHeight="1" x14ac:dyDescent="0.35">
      <c r="B16" s="17" t="s">
        <v>29</v>
      </c>
      <c r="C16" s="585">
        <v>471917.14600000001</v>
      </c>
      <c r="D16" s="585">
        <v>73059.055999999997</v>
      </c>
      <c r="E16" s="585">
        <v>422846.91856000002</v>
      </c>
      <c r="F16" s="585">
        <v>122129.2834400001</v>
      </c>
      <c r="G16" s="585">
        <v>55552.102518000007</v>
      </c>
      <c r="H16" s="585">
        <v>0</v>
      </c>
      <c r="I16" s="585">
        <v>50864.34577568552</v>
      </c>
      <c r="J16" s="585">
        <v>0</v>
      </c>
      <c r="K16" s="586">
        <v>126817.04018231459</v>
      </c>
      <c r="L16" s="586">
        <v>87665.084309827449</v>
      </c>
      <c r="M16" s="586">
        <v>40455.506561999973</v>
      </c>
      <c r="N16" s="586">
        <v>39028.243632737293</v>
      </c>
      <c r="O16" s="586">
        <v>-40331.794322250171</v>
      </c>
      <c r="P16" s="586">
        <v>25682.799597435151</v>
      </c>
      <c r="Q16" s="587">
        <v>-14648.99472481502</v>
      </c>
    </row>
    <row r="17" spans="2:17" ht="15" customHeight="1" x14ac:dyDescent="0.35">
      <c r="B17" s="17" t="s">
        <v>30</v>
      </c>
      <c r="C17" s="585">
        <v>2786348.3089999999</v>
      </c>
      <c r="D17" s="585">
        <v>43972.004999999997</v>
      </c>
      <c r="E17" s="585">
        <v>2540943.9180000001</v>
      </c>
      <c r="F17" s="585">
        <v>289376.39600000001</v>
      </c>
      <c r="G17" s="585">
        <v>123387.857</v>
      </c>
      <c r="H17" s="585">
        <v>0</v>
      </c>
      <c r="I17" s="585">
        <v>102303.515</v>
      </c>
      <c r="J17" s="585">
        <v>0</v>
      </c>
      <c r="K17" s="586">
        <v>310460.73800000001</v>
      </c>
      <c r="L17" s="586">
        <v>115033.421</v>
      </c>
      <c r="M17" s="586">
        <v>-142569.70199999999</v>
      </c>
      <c r="N17" s="586">
        <v>277541.516</v>
      </c>
      <c r="O17" s="586">
        <v>60455.502999999997</v>
      </c>
      <c r="P17" s="586">
        <v>241468.67300000001</v>
      </c>
      <c r="Q17" s="587">
        <v>301924.17599999998</v>
      </c>
    </row>
    <row r="18" spans="2:17" ht="15" customHeight="1" x14ac:dyDescent="0.35">
      <c r="B18" s="17" t="s">
        <v>32</v>
      </c>
      <c r="C18" s="585">
        <v>875697.79200000002</v>
      </c>
      <c r="D18" s="585">
        <v>5798.0060000000003</v>
      </c>
      <c r="E18" s="585">
        <v>683575.11600000004</v>
      </c>
      <c r="F18" s="585">
        <v>197920.682</v>
      </c>
      <c r="G18" s="585">
        <v>53908.508999999998</v>
      </c>
      <c r="H18" s="585">
        <v>0</v>
      </c>
      <c r="I18" s="585">
        <v>68908.63</v>
      </c>
      <c r="J18" s="585">
        <v>0</v>
      </c>
      <c r="K18" s="586">
        <v>182920.56099999999</v>
      </c>
      <c r="L18" s="586">
        <v>48630.288</v>
      </c>
      <c r="M18" s="586">
        <v>-43827.784</v>
      </c>
      <c r="N18" s="586">
        <v>192198.82199999999</v>
      </c>
      <c r="O18" s="586">
        <v>-14080.764999999999</v>
      </c>
      <c r="P18" s="586">
        <v>46230.5</v>
      </c>
      <c r="Q18" s="587">
        <v>32149.735000000001</v>
      </c>
    </row>
    <row r="19" spans="2:17" ht="15" customHeight="1" x14ac:dyDescent="0.35">
      <c r="B19" s="17" t="s">
        <v>34</v>
      </c>
      <c r="C19" s="585">
        <v>1531879.189</v>
      </c>
      <c r="D19" s="585">
        <v>65471.133000000002</v>
      </c>
      <c r="E19" s="585">
        <v>1370749.324</v>
      </c>
      <c r="F19" s="585">
        <v>226600.99799999999</v>
      </c>
      <c r="G19" s="585">
        <v>120340.83199999999</v>
      </c>
      <c r="H19" s="585">
        <v>0</v>
      </c>
      <c r="I19" s="585">
        <v>108413.723</v>
      </c>
      <c r="J19" s="585">
        <v>0</v>
      </c>
      <c r="K19" s="586">
        <v>238528.10699999999</v>
      </c>
      <c r="L19" s="586">
        <v>70302.832999999999</v>
      </c>
      <c r="M19" s="586">
        <v>-59022.300999999999</v>
      </c>
      <c r="N19" s="586">
        <v>114411.961</v>
      </c>
      <c r="O19" s="586">
        <v>112835.614</v>
      </c>
      <c r="P19" s="586">
        <v>137288.44399999999</v>
      </c>
      <c r="Q19" s="587">
        <v>250124.05799999999</v>
      </c>
    </row>
    <row r="20" spans="2:17" ht="15" customHeight="1" x14ac:dyDescent="0.35">
      <c r="B20" s="17" t="s">
        <v>35</v>
      </c>
      <c r="C20" s="585">
        <v>326629.47200000001</v>
      </c>
      <c r="D20" s="585">
        <v>17273.024000000001</v>
      </c>
      <c r="E20" s="585">
        <v>177936.53700000001</v>
      </c>
      <c r="F20" s="585">
        <v>165965.959</v>
      </c>
      <c r="G20" s="585">
        <v>34293.336000000003</v>
      </c>
      <c r="H20" s="585">
        <v>0</v>
      </c>
      <c r="I20" s="585">
        <v>46786.652000000002</v>
      </c>
      <c r="J20" s="585">
        <v>0</v>
      </c>
      <c r="K20" s="586">
        <v>153472.64300000001</v>
      </c>
      <c r="L20" s="586">
        <v>8711.5329999999994</v>
      </c>
      <c r="M20" s="586">
        <v>-5089.1850000000004</v>
      </c>
      <c r="N20" s="586">
        <v>37504.152000000002</v>
      </c>
      <c r="O20" s="586">
        <v>112346.143</v>
      </c>
      <c r="P20" s="586">
        <v>1705.5</v>
      </c>
      <c r="Q20" s="587">
        <v>114051.643</v>
      </c>
    </row>
    <row r="21" spans="2:17" ht="15" customHeight="1" x14ac:dyDescent="0.35">
      <c r="B21" s="17" t="s">
        <v>36</v>
      </c>
      <c r="C21" s="585">
        <v>60</v>
      </c>
      <c r="D21" s="585">
        <v>0</v>
      </c>
      <c r="E21" s="585">
        <v>35</v>
      </c>
      <c r="F21" s="585">
        <v>25</v>
      </c>
      <c r="G21" s="585">
        <v>35</v>
      </c>
      <c r="H21" s="585">
        <v>0</v>
      </c>
      <c r="I21" s="585">
        <v>29</v>
      </c>
      <c r="J21" s="585">
        <v>0</v>
      </c>
      <c r="K21" s="586">
        <v>30</v>
      </c>
      <c r="L21" s="586">
        <v>-8</v>
      </c>
      <c r="M21" s="586">
        <v>16</v>
      </c>
      <c r="N21" s="586">
        <v>21</v>
      </c>
      <c r="O21" s="586">
        <v>0</v>
      </c>
      <c r="P21" s="586">
        <v>0</v>
      </c>
      <c r="Q21" s="587">
        <v>0</v>
      </c>
    </row>
    <row r="22" spans="2:17" ht="15" customHeight="1" x14ac:dyDescent="0.35">
      <c r="B22" s="17" t="s">
        <v>280</v>
      </c>
      <c r="C22" s="585">
        <v>990036</v>
      </c>
      <c r="D22" s="585">
        <v>0</v>
      </c>
      <c r="E22" s="585">
        <v>772743</v>
      </c>
      <c r="F22" s="585">
        <v>217293</v>
      </c>
      <c r="G22" s="585">
        <v>69842</v>
      </c>
      <c r="H22" s="585">
        <v>0</v>
      </c>
      <c r="I22" s="585">
        <v>90752</v>
      </c>
      <c r="J22" s="585">
        <v>0</v>
      </c>
      <c r="K22" s="586">
        <v>196383</v>
      </c>
      <c r="L22" s="586">
        <v>262185</v>
      </c>
      <c r="M22" s="586">
        <v>-19844</v>
      </c>
      <c r="N22" s="586">
        <v>130626</v>
      </c>
      <c r="O22" s="586">
        <v>-176584</v>
      </c>
      <c r="P22" s="586">
        <v>41688</v>
      </c>
      <c r="Q22" s="587">
        <v>-134897</v>
      </c>
    </row>
    <row r="23" spans="2:17" ht="15" customHeight="1" x14ac:dyDescent="0.35">
      <c r="B23" s="17" t="s">
        <v>281</v>
      </c>
      <c r="C23" s="585">
        <v>0</v>
      </c>
      <c r="D23" s="585">
        <v>0</v>
      </c>
      <c r="E23" s="585">
        <v>0</v>
      </c>
      <c r="F23" s="585">
        <v>0</v>
      </c>
      <c r="G23" s="585">
        <v>0</v>
      </c>
      <c r="H23" s="585">
        <v>0</v>
      </c>
      <c r="I23" s="585">
        <v>0</v>
      </c>
      <c r="J23" s="585">
        <v>0</v>
      </c>
      <c r="K23" s="586">
        <v>0</v>
      </c>
      <c r="L23" s="586">
        <v>0</v>
      </c>
      <c r="M23" s="586">
        <v>0</v>
      </c>
      <c r="N23" s="586">
        <v>0</v>
      </c>
      <c r="O23" s="586">
        <v>0</v>
      </c>
      <c r="P23" s="586">
        <v>0</v>
      </c>
      <c r="Q23" s="587">
        <v>0</v>
      </c>
    </row>
    <row r="24" spans="2:17" ht="15" customHeight="1" x14ac:dyDescent="0.35">
      <c r="B24" s="17" t="s">
        <v>38</v>
      </c>
      <c r="C24" s="585">
        <v>360504.06800000003</v>
      </c>
      <c r="D24" s="585">
        <v>28382.558000000001</v>
      </c>
      <c r="E24" s="585">
        <v>362206.14799999999</v>
      </c>
      <c r="F24" s="585">
        <v>26680.477999999999</v>
      </c>
      <c r="G24" s="585">
        <v>16721.938999999998</v>
      </c>
      <c r="H24" s="585">
        <v>11382</v>
      </c>
      <c r="I24" s="585">
        <v>15720.875</v>
      </c>
      <c r="J24" s="585">
        <v>36306</v>
      </c>
      <c r="K24" s="586">
        <v>2757.5419999999999</v>
      </c>
      <c r="L24" s="586">
        <v>2839.8989999999999</v>
      </c>
      <c r="M24" s="586">
        <v>-5060.3069999999998</v>
      </c>
      <c r="N24" s="586">
        <v>139672.68299999999</v>
      </c>
      <c r="O24" s="586">
        <v>-134694.73300000001</v>
      </c>
      <c r="P24" s="586">
        <v>118156.455</v>
      </c>
      <c r="Q24" s="587">
        <v>-16538.277999999998</v>
      </c>
    </row>
    <row r="25" spans="2:17" ht="15" customHeight="1" x14ac:dyDescent="0.35">
      <c r="B25" s="17" t="s">
        <v>39</v>
      </c>
      <c r="C25" s="585">
        <v>90340.041249999995</v>
      </c>
      <c r="D25" s="585">
        <v>1529.1089999999999</v>
      </c>
      <c r="E25" s="585">
        <v>48297.933734931998</v>
      </c>
      <c r="F25" s="585">
        <v>43571.216515067987</v>
      </c>
      <c r="G25" s="585">
        <v>20946.964</v>
      </c>
      <c r="H25" s="585">
        <v>0</v>
      </c>
      <c r="I25" s="585">
        <v>45962.667999999998</v>
      </c>
      <c r="J25" s="585">
        <v>0</v>
      </c>
      <c r="K25" s="586">
        <v>18555.512515068</v>
      </c>
      <c r="L25" s="586">
        <v>13169.287376902639</v>
      </c>
      <c r="M25" s="586">
        <v>-30355.018</v>
      </c>
      <c r="N25" s="586">
        <v>14014.21056919854</v>
      </c>
      <c r="O25" s="586">
        <v>21727.032568966821</v>
      </c>
      <c r="P25" s="586">
        <v>6951.8878561787769</v>
      </c>
      <c r="Q25" s="587">
        <v>28678.920425145599</v>
      </c>
    </row>
    <row r="26" spans="2:17" ht="15" customHeight="1" x14ac:dyDescent="0.35">
      <c r="B26" s="17" t="s">
        <v>40</v>
      </c>
      <c r="C26" s="585">
        <v>495197.17499999999</v>
      </c>
      <c r="D26" s="585">
        <v>9299.51</v>
      </c>
      <c r="E26" s="585">
        <v>379304.5360983336</v>
      </c>
      <c r="F26" s="585">
        <v>125192.1489016664</v>
      </c>
      <c r="G26" s="585">
        <v>38040.072599909989</v>
      </c>
      <c r="H26" s="585">
        <v>0</v>
      </c>
      <c r="I26" s="585">
        <v>45526.403610479203</v>
      </c>
      <c r="J26" s="585">
        <v>0</v>
      </c>
      <c r="K26" s="586">
        <v>117705.81789109721</v>
      </c>
      <c r="L26" s="586">
        <v>-16901.909123470869</v>
      </c>
      <c r="M26" s="586">
        <v>19950.52170582128</v>
      </c>
      <c r="N26" s="586">
        <v>33390.72253326323</v>
      </c>
      <c r="O26" s="586">
        <v>81266.482775483542</v>
      </c>
      <c r="P26" s="586">
        <v>32358.44700596352</v>
      </c>
      <c r="Q26" s="587">
        <v>113624.92978144711</v>
      </c>
    </row>
    <row r="27" spans="2:17" ht="15" customHeight="1" x14ac:dyDescent="0.35">
      <c r="B27" s="17" t="s">
        <v>41</v>
      </c>
      <c r="C27" s="585">
        <v>2164279.5380000002</v>
      </c>
      <c r="D27" s="585">
        <v>295464.43674999999</v>
      </c>
      <c r="E27" s="585">
        <v>2127079.132592483</v>
      </c>
      <c r="F27" s="585">
        <v>332664.84215751651</v>
      </c>
      <c r="G27" s="585">
        <v>97911.929000000004</v>
      </c>
      <c r="H27" s="585">
        <v>0</v>
      </c>
      <c r="I27" s="585">
        <v>85655.184999999998</v>
      </c>
      <c r="J27" s="585">
        <v>0</v>
      </c>
      <c r="K27" s="586">
        <v>344921.58615751652</v>
      </c>
      <c r="L27" s="586">
        <v>110625.3610009406</v>
      </c>
      <c r="M27" s="586">
        <v>-75204.838000000003</v>
      </c>
      <c r="N27" s="586">
        <v>236096.07907378659</v>
      </c>
      <c r="O27" s="586">
        <v>73404.984082789306</v>
      </c>
      <c r="P27" s="586">
        <v>0</v>
      </c>
      <c r="Q27" s="587">
        <v>73404.984082789306</v>
      </c>
    </row>
    <row r="28" spans="2:17" ht="15" customHeight="1" x14ac:dyDescent="0.35">
      <c r="B28" s="17" t="s">
        <v>282</v>
      </c>
      <c r="C28" s="585">
        <v>324223</v>
      </c>
      <c r="D28" s="585">
        <v>2190</v>
      </c>
      <c r="E28" s="585">
        <v>303378</v>
      </c>
      <c r="F28" s="585">
        <v>23035</v>
      </c>
      <c r="G28" s="585">
        <v>12245</v>
      </c>
      <c r="H28" s="585">
        <v>0</v>
      </c>
      <c r="I28" s="585">
        <v>11953</v>
      </c>
      <c r="J28" s="585">
        <v>0</v>
      </c>
      <c r="K28" s="586">
        <v>23327</v>
      </c>
      <c r="L28" s="586">
        <v>18814</v>
      </c>
      <c r="M28" s="586">
        <v>-29063</v>
      </c>
      <c r="N28" s="586">
        <v>17775</v>
      </c>
      <c r="O28" s="586">
        <v>15802</v>
      </c>
      <c r="P28" s="586">
        <v>13531</v>
      </c>
      <c r="Q28" s="587">
        <v>29332</v>
      </c>
    </row>
    <row r="29" spans="2:17" ht="15" customHeight="1" x14ac:dyDescent="0.35">
      <c r="B29" s="17" t="s">
        <v>42</v>
      </c>
      <c r="C29" s="585">
        <v>356169.69799999997</v>
      </c>
      <c r="D29" s="585">
        <v>9302.0349999999999</v>
      </c>
      <c r="E29" s="585">
        <v>301096.83199999999</v>
      </c>
      <c r="F29" s="585">
        <v>64374.900999999998</v>
      </c>
      <c r="G29" s="585">
        <v>16573.226999999999</v>
      </c>
      <c r="H29" s="585">
        <v>0</v>
      </c>
      <c r="I29" s="585">
        <v>13423.333133237649</v>
      </c>
      <c r="J29" s="585">
        <v>0</v>
      </c>
      <c r="K29" s="586">
        <v>67524.794866762357</v>
      </c>
      <c r="L29" s="586">
        <v>7636.3850000000002</v>
      </c>
      <c r="M29" s="586">
        <v>-3889.2152999999971</v>
      </c>
      <c r="N29" s="586">
        <v>28709.06101083945</v>
      </c>
      <c r="O29" s="586">
        <v>35068.564155922897</v>
      </c>
      <c r="P29" s="586">
        <v>5994.7418047687061</v>
      </c>
      <c r="Q29" s="587">
        <v>41063.305960691607</v>
      </c>
    </row>
    <row r="30" spans="2:17" ht="15" customHeight="1" x14ac:dyDescent="0.35">
      <c r="B30" s="17" t="s">
        <v>283</v>
      </c>
      <c r="C30" s="585">
        <v>707956.38500000001</v>
      </c>
      <c r="D30" s="585">
        <v>70499.808209999988</v>
      </c>
      <c r="E30" s="585">
        <v>447719.34868</v>
      </c>
      <c r="F30" s="585">
        <v>330736.84453</v>
      </c>
      <c r="G30" s="585">
        <v>109640.0724699995</v>
      </c>
      <c r="H30" s="585">
        <v>0</v>
      </c>
      <c r="I30" s="585">
        <v>117824.388600001</v>
      </c>
      <c r="J30" s="585">
        <v>0</v>
      </c>
      <c r="K30" s="586">
        <v>322552.52839999861</v>
      </c>
      <c r="L30" s="586">
        <v>8937.2049999999999</v>
      </c>
      <c r="M30" s="586">
        <v>-8503.6611348028473</v>
      </c>
      <c r="N30" s="586">
        <v>280139.21743006352</v>
      </c>
      <c r="O30" s="586">
        <v>41979.767104737817</v>
      </c>
      <c r="P30" s="586">
        <v>0</v>
      </c>
      <c r="Q30" s="587">
        <v>41979.767104737817</v>
      </c>
    </row>
    <row r="31" spans="2:17" ht="15" customHeight="1" x14ac:dyDescent="0.35">
      <c r="B31" s="17" t="s">
        <v>284</v>
      </c>
      <c r="C31" s="585">
        <v>188531.315</v>
      </c>
      <c r="D31" s="585">
        <v>7591.1890000000003</v>
      </c>
      <c r="E31" s="585">
        <v>98583.85</v>
      </c>
      <c r="F31" s="585">
        <v>97538.653999999995</v>
      </c>
      <c r="G31" s="585">
        <v>26795.197</v>
      </c>
      <c r="H31" s="585">
        <v>0</v>
      </c>
      <c r="I31" s="585">
        <v>33456.381999999998</v>
      </c>
      <c r="J31" s="585">
        <v>0</v>
      </c>
      <c r="K31" s="586">
        <v>90877.468999999997</v>
      </c>
      <c r="L31" s="586">
        <v>21752.171999999999</v>
      </c>
      <c r="M31" s="586">
        <v>12476.937</v>
      </c>
      <c r="N31" s="586">
        <v>45027.527000000002</v>
      </c>
      <c r="O31" s="586">
        <v>11620.833000000001</v>
      </c>
      <c r="P31" s="586">
        <v>7048.7740000000003</v>
      </c>
      <c r="Q31" s="587">
        <v>18669.607</v>
      </c>
    </row>
    <row r="32" spans="2:17" ht="15" customHeight="1" x14ac:dyDescent="0.35">
      <c r="B32" s="17" t="s">
        <v>285</v>
      </c>
      <c r="C32" s="585">
        <v>57380.639999999999</v>
      </c>
      <c r="D32" s="585">
        <v>18874.374</v>
      </c>
      <c r="E32" s="585">
        <v>37269.218000000001</v>
      </c>
      <c r="F32" s="585">
        <v>38985.796000000002</v>
      </c>
      <c r="G32" s="585">
        <v>23677.359</v>
      </c>
      <c r="H32" s="585">
        <v>0</v>
      </c>
      <c r="I32" s="585">
        <v>0</v>
      </c>
      <c r="J32" s="585">
        <v>0</v>
      </c>
      <c r="K32" s="586">
        <v>62663.154999999999</v>
      </c>
      <c r="L32" s="586">
        <v>3616.4749999999999</v>
      </c>
      <c r="M32" s="586">
        <v>-4874.9970000000003</v>
      </c>
      <c r="N32" s="586">
        <v>19120.021000000001</v>
      </c>
      <c r="O32" s="586">
        <v>44801.656000000003</v>
      </c>
      <c r="P32" s="586">
        <v>0</v>
      </c>
      <c r="Q32" s="587">
        <v>44801.656000000003</v>
      </c>
    </row>
    <row r="33" spans="2:17" ht="15" customHeight="1" x14ac:dyDescent="0.35">
      <c r="B33" s="17" t="s">
        <v>286</v>
      </c>
      <c r="C33" s="585">
        <v>561004.91038999963</v>
      </c>
      <c r="D33" s="585">
        <v>0</v>
      </c>
      <c r="E33" s="585">
        <v>367660.52355643478</v>
      </c>
      <c r="F33" s="585">
        <v>193344.38683356479</v>
      </c>
      <c r="G33" s="585">
        <v>73588.616161142651</v>
      </c>
      <c r="H33" s="585">
        <v>0</v>
      </c>
      <c r="I33" s="585">
        <v>97225.660150036128</v>
      </c>
      <c r="J33" s="585">
        <v>0</v>
      </c>
      <c r="K33" s="586">
        <v>169707.34284467131</v>
      </c>
      <c r="L33" s="586">
        <v>25794.551289521489</v>
      </c>
      <c r="M33" s="586">
        <v>6699.5010939696731</v>
      </c>
      <c r="N33" s="586">
        <v>94607.347837089605</v>
      </c>
      <c r="O33" s="586">
        <v>42605.942624090581</v>
      </c>
      <c r="P33" s="586">
        <v>35059.456801112647</v>
      </c>
      <c r="Q33" s="587">
        <v>77665.399425203228</v>
      </c>
    </row>
    <row r="34" spans="2:17" ht="15" customHeight="1" x14ac:dyDescent="0.35">
      <c r="B34" s="17" t="s">
        <v>287</v>
      </c>
      <c r="C34" s="585">
        <v>5942.4849999999997</v>
      </c>
      <c r="D34" s="585">
        <v>0</v>
      </c>
      <c r="E34" s="585">
        <v>4366.1364400000002</v>
      </c>
      <c r="F34" s="585">
        <v>1576.3485599999999</v>
      </c>
      <c r="G34" s="585">
        <v>1690.9480000000001</v>
      </c>
      <c r="H34" s="585">
        <v>0</v>
      </c>
      <c r="I34" s="585">
        <v>1957.023328</v>
      </c>
      <c r="J34" s="585">
        <v>0</v>
      </c>
      <c r="K34" s="586">
        <v>1310.273232</v>
      </c>
      <c r="L34" s="586">
        <v>0</v>
      </c>
      <c r="M34" s="586">
        <v>267.91260999999997</v>
      </c>
      <c r="N34" s="586">
        <v>3213.1680201510212</v>
      </c>
      <c r="O34" s="586">
        <v>-2170.807398151022</v>
      </c>
      <c r="P34" s="586">
        <v>778.18200000000002</v>
      </c>
      <c r="Q34" s="587">
        <v>-1392.625398151021</v>
      </c>
    </row>
    <row r="35" spans="2:17" ht="15" customHeight="1" x14ac:dyDescent="0.35">
      <c r="B35" s="17" t="s">
        <v>288</v>
      </c>
      <c r="C35" s="585">
        <v>0</v>
      </c>
      <c r="D35" s="585">
        <v>0</v>
      </c>
      <c r="E35" s="585">
        <v>0</v>
      </c>
      <c r="F35" s="585">
        <v>0</v>
      </c>
      <c r="G35" s="585">
        <v>0</v>
      </c>
      <c r="H35" s="585">
        <v>0</v>
      </c>
      <c r="I35" s="585">
        <v>0</v>
      </c>
      <c r="J35" s="585">
        <v>0</v>
      </c>
      <c r="K35" s="586">
        <v>0</v>
      </c>
      <c r="L35" s="586">
        <v>0</v>
      </c>
      <c r="M35" s="586">
        <v>0</v>
      </c>
      <c r="N35" s="586">
        <v>0</v>
      </c>
      <c r="O35" s="586">
        <v>0</v>
      </c>
      <c r="P35" s="586">
        <v>0</v>
      </c>
      <c r="Q35" s="587">
        <v>0</v>
      </c>
    </row>
    <row r="36" spans="2:17" ht="15" customHeight="1" x14ac:dyDescent="0.35">
      <c r="B36" s="17" t="s">
        <v>48</v>
      </c>
      <c r="C36" s="585">
        <v>57167.502</v>
      </c>
      <c r="D36" s="585">
        <v>0</v>
      </c>
      <c r="E36" s="585">
        <v>8052.9031337031211</v>
      </c>
      <c r="F36" s="585">
        <v>49114.598866296881</v>
      </c>
      <c r="G36" s="585">
        <v>28923.671540664771</v>
      </c>
      <c r="H36" s="585">
        <v>0</v>
      </c>
      <c r="I36" s="585">
        <v>0</v>
      </c>
      <c r="J36" s="585">
        <v>0</v>
      </c>
      <c r="K36" s="586">
        <v>78038.270406961645</v>
      </c>
      <c r="L36" s="586">
        <v>758.55200000000002</v>
      </c>
      <c r="M36" s="586">
        <v>1769.373462289268</v>
      </c>
      <c r="N36" s="586">
        <v>14170.202900084991</v>
      </c>
      <c r="O36" s="586">
        <v>61340.142044587388</v>
      </c>
      <c r="P36" s="586">
        <v>3408.639485285169</v>
      </c>
      <c r="Q36" s="587">
        <v>64748.781529872562</v>
      </c>
    </row>
    <row r="37" spans="2:17" ht="15" customHeight="1" x14ac:dyDescent="0.35">
      <c r="B37" s="17" t="s">
        <v>49</v>
      </c>
      <c r="C37" s="585">
        <v>602129.15</v>
      </c>
      <c r="D37" s="585">
        <v>24598.023000000001</v>
      </c>
      <c r="E37" s="585">
        <v>525084.55200000003</v>
      </c>
      <c r="F37" s="585">
        <v>101642.621</v>
      </c>
      <c r="G37" s="585">
        <v>18128.307000000001</v>
      </c>
      <c r="H37" s="585">
        <v>0</v>
      </c>
      <c r="I37" s="585">
        <v>22431.16</v>
      </c>
      <c r="J37" s="585">
        <v>0</v>
      </c>
      <c r="K37" s="586">
        <v>97339.767999999996</v>
      </c>
      <c r="L37" s="586">
        <v>34210.030568333153</v>
      </c>
      <c r="M37" s="586">
        <v>-50843.591999999997</v>
      </c>
      <c r="N37" s="586">
        <v>47335.23904851015</v>
      </c>
      <c r="O37" s="586">
        <v>66638.090383156697</v>
      </c>
      <c r="P37" s="586">
        <v>17279.45</v>
      </c>
      <c r="Q37" s="587">
        <v>83917.540383156709</v>
      </c>
    </row>
    <row r="38" spans="2:17" ht="15" customHeight="1" x14ac:dyDescent="0.35">
      <c r="B38" s="17" t="s">
        <v>289</v>
      </c>
      <c r="C38" s="585">
        <v>919811.01699999999</v>
      </c>
      <c r="D38" s="585">
        <v>16791.212</v>
      </c>
      <c r="E38" s="585">
        <v>739239.52300000004</v>
      </c>
      <c r="F38" s="585">
        <v>197362.70600000001</v>
      </c>
      <c r="G38" s="585">
        <v>90345.379000000001</v>
      </c>
      <c r="H38" s="585">
        <v>0</v>
      </c>
      <c r="I38" s="585">
        <v>96796.649000000005</v>
      </c>
      <c r="J38" s="585">
        <v>0</v>
      </c>
      <c r="K38" s="586">
        <v>190911.43599999999</v>
      </c>
      <c r="L38" s="586">
        <v>28525.576000000001</v>
      </c>
      <c r="M38" s="586">
        <v>-26669.246999999999</v>
      </c>
      <c r="N38" s="586">
        <v>129689.82399999999</v>
      </c>
      <c r="O38" s="586">
        <v>59365.283000000003</v>
      </c>
      <c r="P38" s="586">
        <v>95385.587</v>
      </c>
      <c r="Q38" s="587">
        <v>154750.87</v>
      </c>
    </row>
    <row r="39" spans="2:17" ht="15" customHeight="1" x14ac:dyDescent="0.35">
      <c r="B39" s="17" t="s">
        <v>50</v>
      </c>
      <c r="C39" s="585">
        <v>295777.26841000002</v>
      </c>
      <c r="D39" s="585">
        <v>0</v>
      </c>
      <c r="E39" s="585">
        <v>215719.69898474301</v>
      </c>
      <c r="F39" s="585">
        <v>80057.569425256996</v>
      </c>
      <c r="G39" s="585">
        <v>16393.627</v>
      </c>
      <c r="H39" s="585">
        <v>29967.076000000001</v>
      </c>
      <c r="I39" s="585">
        <v>36240.769</v>
      </c>
      <c r="J39" s="585">
        <v>78342.853579999995</v>
      </c>
      <c r="K39" s="586">
        <v>11834.649845256999</v>
      </c>
      <c r="L39" s="586">
        <v>-4361.9594878392372</v>
      </c>
      <c r="M39" s="586">
        <v>-31344.177</v>
      </c>
      <c r="N39" s="586">
        <v>124505.2917701003</v>
      </c>
      <c r="O39" s="586">
        <v>-76964.505437004045</v>
      </c>
      <c r="P39" s="586">
        <v>9340.589609021561</v>
      </c>
      <c r="Q39" s="587">
        <v>-67623.915827982491</v>
      </c>
    </row>
    <row r="40" spans="2:17" ht="15" customHeight="1" x14ac:dyDescent="0.35">
      <c r="B40" s="17" t="s">
        <v>51</v>
      </c>
      <c r="C40" s="585">
        <v>29595</v>
      </c>
      <c r="D40" s="585">
        <v>4013</v>
      </c>
      <c r="E40" s="585">
        <v>28830</v>
      </c>
      <c r="F40" s="585">
        <v>4779</v>
      </c>
      <c r="G40" s="585">
        <v>5812</v>
      </c>
      <c r="H40" s="585">
        <v>0</v>
      </c>
      <c r="I40" s="585">
        <v>1661</v>
      </c>
      <c r="J40" s="585">
        <v>0</v>
      </c>
      <c r="K40" s="586">
        <v>8929</v>
      </c>
      <c r="L40" s="586">
        <v>-1205</v>
      </c>
      <c r="M40" s="586">
        <v>101</v>
      </c>
      <c r="N40" s="586">
        <v>-1032</v>
      </c>
      <c r="O40" s="586">
        <v>11065</v>
      </c>
      <c r="P40" s="586">
        <v>0</v>
      </c>
      <c r="Q40" s="587">
        <v>11065</v>
      </c>
    </row>
    <row r="41" spans="2:17" ht="15" customHeight="1" x14ac:dyDescent="0.35">
      <c r="B41" s="17" t="s">
        <v>52</v>
      </c>
      <c r="C41" s="585">
        <v>9266.8089999999993</v>
      </c>
      <c r="D41" s="585">
        <v>0</v>
      </c>
      <c r="E41" s="585">
        <v>2967.2809999999999</v>
      </c>
      <c r="F41" s="585">
        <v>6299.5280000000002</v>
      </c>
      <c r="G41" s="585">
        <v>0</v>
      </c>
      <c r="H41" s="585">
        <v>0</v>
      </c>
      <c r="I41" s="585">
        <v>101.31399999999999</v>
      </c>
      <c r="J41" s="585">
        <v>0</v>
      </c>
      <c r="K41" s="586">
        <v>6198.2139999999999</v>
      </c>
      <c r="L41" s="586">
        <v>7363.6930000000002</v>
      </c>
      <c r="M41" s="586">
        <v>-785.64700000000005</v>
      </c>
      <c r="N41" s="586">
        <v>991.6593794491622</v>
      </c>
      <c r="O41" s="586">
        <v>-1371.491379449162</v>
      </c>
      <c r="P41" s="586">
        <v>0</v>
      </c>
      <c r="Q41" s="587">
        <v>-1371.491379449162</v>
      </c>
    </row>
    <row r="42" spans="2:17" ht="15" customHeight="1" x14ac:dyDescent="0.35">
      <c r="B42" s="17" t="s">
        <v>54</v>
      </c>
      <c r="C42" s="585">
        <v>0</v>
      </c>
      <c r="D42" s="585">
        <v>0</v>
      </c>
      <c r="E42" s="585">
        <v>0</v>
      </c>
      <c r="F42" s="585">
        <v>0</v>
      </c>
      <c r="G42" s="585">
        <v>0</v>
      </c>
      <c r="H42" s="585">
        <v>0</v>
      </c>
      <c r="I42" s="585">
        <v>0</v>
      </c>
      <c r="J42" s="585">
        <v>0</v>
      </c>
      <c r="K42" s="586">
        <v>0</v>
      </c>
      <c r="L42" s="586">
        <v>0</v>
      </c>
      <c r="M42" s="586">
        <v>0</v>
      </c>
      <c r="N42" s="586">
        <v>0</v>
      </c>
      <c r="O42" s="586">
        <v>0</v>
      </c>
      <c r="P42" s="586">
        <v>0</v>
      </c>
      <c r="Q42" s="587">
        <v>0</v>
      </c>
    </row>
    <row r="43" spans="2:17" ht="15" customHeight="1" x14ac:dyDescent="0.35">
      <c r="B43" s="163" t="s">
        <v>55</v>
      </c>
      <c r="C43" s="588">
        <f t="shared" ref="C43:Q43" si="0">SUM(C6:C42)</f>
        <v>19599454.897230003</v>
      </c>
      <c r="D43" s="588">
        <f t="shared" si="0"/>
        <v>863283.92722000112</v>
      </c>
      <c r="E43" s="588">
        <f t="shared" si="0"/>
        <v>16246973.632872395</v>
      </c>
      <c r="F43" s="588">
        <f t="shared" si="0"/>
        <v>4215766.191577604</v>
      </c>
      <c r="G43" s="588">
        <f t="shared" si="0"/>
        <v>1461864.1559791239</v>
      </c>
      <c r="H43" s="588">
        <f t="shared" si="0"/>
        <v>43846.380000000005</v>
      </c>
      <c r="I43" s="588">
        <f t="shared" si="0"/>
        <v>1706008.3838071837</v>
      </c>
      <c r="J43" s="588">
        <f t="shared" si="0"/>
        <v>114648.85358</v>
      </c>
      <c r="K43" s="588">
        <f t="shared" si="0"/>
        <v>3900817.4901695438</v>
      </c>
      <c r="L43" s="588">
        <f t="shared" si="0"/>
        <v>1165943.24753178</v>
      </c>
      <c r="M43" s="588">
        <f t="shared" si="0"/>
        <v>-495914.52626292303</v>
      </c>
      <c r="N43" s="588">
        <f t="shared" si="0"/>
        <v>3063082.8757019239</v>
      </c>
      <c r="O43" s="588">
        <f t="shared" si="0"/>
        <v>167705.89319876375</v>
      </c>
      <c r="P43" s="588">
        <f t="shared" si="0"/>
        <v>1119621.6806826354</v>
      </c>
      <c r="Q43" s="588">
        <f t="shared" si="0"/>
        <v>1287325.5738813989</v>
      </c>
    </row>
    <row r="44" spans="2:17" ht="15" customHeight="1" x14ac:dyDescent="0.35">
      <c r="B44" s="794" t="s">
        <v>56</v>
      </c>
      <c r="C44" s="723"/>
      <c r="D44" s="723"/>
      <c r="E44" s="723"/>
      <c r="F44" s="723"/>
      <c r="G44" s="723"/>
      <c r="H44" s="723"/>
      <c r="I44" s="723"/>
      <c r="J44" s="723"/>
      <c r="K44" s="723"/>
      <c r="L44" s="723"/>
      <c r="M44" s="723"/>
      <c r="N44" s="723"/>
      <c r="O44" s="723"/>
      <c r="P44" s="723"/>
      <c r="Q44" s="724"/>
    </row>
    <row r="45" spans="2:17" ht="15" customHeight="1" x14ac:dyDescent="0.35">
      <c r="B45" s="17" t="s">
        <v>57</v>
      </c>
      <c r="C45" s="586">
        <v>0</v>
      </c>
      <c r="D45" s="586">
        <v>2272210.4739999999</v>
      </c>
      <c r="E45" s="586">
        <v>1089648.1086155381</v>
      </c>
      <c r="F45" s="586">
        <v>1182562.3653844621</v>
      </c>
      <c r="G45" s="586">
        <v>429098.0820781294</v>
      </c>
      <c r="H45" s="586">
        <v>0</v>
      </c>
      <c r="I45" s="586">
        <v>509951.69139576831</v>
      </c>
      <c r="J45" s="586">
        <v>0</v>
      </c>
      <c r="K45" s="586">
        <v>1101708.7560668229</v>
      </c>
      <c r="L45" s="586">
        <v>528969.51595287048</v>
      </c>
      <c r="M45" s="586">
        <v>252509.71599999999</v>
      </c>
      <c r="N45" s="586">
        <v>194703.36672206729</v>
      </c>
      <c r="O45" s="586">
        <v>125526.1573918853</v>
      </c>
      <c r="P45" s="586">
        <v>250668.5513762605</v>
      </c>
      <c r="Q45" s="587">
        <v>376194.70876814582</v>
      </c>
    </row>
    <row r="46" spans="2:17" ht="15" customHeight="1" x14ac:dyDescent="0.35">
      <c r="B46" s="17" t="s">
        <v>290</v>
      </c>
      <c r="C46" s="586">
        <v>0</v>
      </c>
      <c r="D46" s="586">
        <v>1748829.888</v>
      </c>
      <c r="E46" s="586">
        <v>147486.21</v>
      </c>
      <c r="F46" s="586">
        <v>1601343.6780000001</v>
      </c>
      <c r="G46" s="586">
        <v>680385.451</v>
      </c>
      <c r="H46" s="586">
        <v>0</v>
      </c>
      <c r="I46" s="586">
        <v>702663.56900000002</v>
      </c>
      <c r="J46" s="586">
        <v>0</v>
      </c>
      <c r="K46" s="586">
        <v>1579065.56</v>
      </c>
      <c r="L46" s="586">
        <v>811448.35900000005</v>
      </c>
      <c r="M46" s="586">
        <v>-2963.6840000000002</v>
      </c>
      <c r="N46" s="586">
        <v>216468.9538315135</v>
      </c>
      <c r="O46" s="586">
        <v>554111.93116848648</v>
      </c>
      <c r="P46" s="586">
        <v>0</v>
      </c>
      <c r="Q46" s="587">
        <v>554111.93116848648</v>
      </c>
    </row>
    <row r="47" spans="2:17" ht="15" customHeight="1" x14ac:dyDescent="0.35">
      <c r="B47" s="17" t="s">
        <v>291</v>
      </c>
      <c r="C47" s="586">
        <v>0</v>
      </c>
      <c r="D47" s="586">
        <v>598995.36699999997</v>
      </c>
      <c r="E47" s="586">
        <v>219214.56599999999</v>
      </c>
      <c r="F47" s="586">
        <v>379780.80099999998</v>
      </c>
      <c r="G47" s="586">
        <v>145457.48378982651</v>
      </c>
      <c r="H47" s="586">
        <v>10471.188563096881</v>
      </c>
      <c r="I47" s="586">
        <v>180071.98905469771</v>
      </c>
      <c r="J47" s="586">
        <v>405.90015496952839</v>
      </c>
      <c r="K47" s="586">
        <v>355231.58414325613</v>
      </c>
      <c r="L47" s="586">
        <v>193422.58082614481</v>
      </c>
      <c r="M47" s="586">
        <v>338146.038</v>
      </c>
      <c r="N47" s="586">
        <v>130364.2162257204</v>
      </c>
      <c r="O47" s="586">
        <v>-306701.25090860907</v>
      </c>
      <c r="P47" s="586">
        <v>82988.444234809693</v>
      </c>
      <c r="Q47" s="587">
        <v>-223712.80667379941</v>
      </c>
    </row>
    <row r="48" spans="2:17" ht="15" customHeight="1" x14ac:dyDescent="0.35">
      <c r="B48" s="17" t="s">
        <v>59</v>
      </c>
      <c r="C48" s="586">
        <v>0</v>
      </c>
      <c r="D48" s="586">
        <v>5117059.8159999996</v>
      </c>
      <c r="E48" s="586">
        <v>66120.077779999992</v>
      </c>
      <c r="F48" s="586">
        <v>5050939.7382200006</v>
      </c>
      <c r="G48" s="586">
        <v>1381161.1610000001</v>
      </c>
      <c r="H48" s="586">
        <v>0</v>
      </c>
      <c r="I48" s="586">
        <v>1237246.5319999999</v>
      </c>
      <c r="J48" s="586">
        <v>0</v>
      </c>
      <c r="K48" s="586">
        <v>5194854.3672200004</v>
      </c>
      <c r="L48" s="586">
        <v>2958292.037</v>
      </c>
      <c r="M48" s="586">
        <v>1517371.8060000001</v>
      </c>
      <c r="N48" s="586">
        <v>400798.91600000003</v>
      </c>
      <c r="O48" s="586">
        <v>318391.60822000029</v>
      </c>
      <c r="P48" s="586">
        <v>1098862.7239999999</v>
      </c>
      <c r="Q48" s="587">
        <v>1417254.33222</v>
      </c>
    </row>
    <row r="49" spans="2:17" ht="15" customHeight="1" x14ac:dyDescent="0.35">
      <c r="B49" s="17" t="s">
        <v>292</v>
      </c>
      <c r="C49" s="604">
        <v>0</v>
      </c>
      <c r="D49" s="604">
        <v>2215617.3650000002</v>
      </c>
      <c r="E49" s="604">
        <v>570829.83299999998</v>
      </c>
      <c r="F49" s="604">
        <v>1644787.5319999999</v>
      </c>
      <c r="G49" s="604">
        <v>316430.43400000001</v>
      </c>
      <c r="H49" s="604">
        <v>0</v>
      </c>
      <c r="I49" s="604">
        <v>506478.41600000003</v>
      </c>
      <c r="J49" s="604">
        <v>0</v>
      </c>
      <c r="K49" s="604">
        <v>1454739.55</v>
      </c>
      <c r="L49" s="604">
        <v>621706.48699999996</v>
      </c>
      <c r="M49" s="604">
        <v>425506.02443787787</v>
      </c>
      <c r="N49" s="604">
        <v>176491.83474022979</v>
      </c>
      <c r="O49" s="604">
        <v>231035.2038218923</v>
      </c>
      <c r="P49" s="604">
        <v>96222.736253999858</v>
      </c>
      <c r="Q49" s="598">
        <v>327257.9400758922</v>
      </c>
    </row>
    <row r="50" spans="2:17" ht="15" customHeight="1" x14ac:dyDescent="0.35">
      <c r="B50" s="244" t="s">
        <v>55</v>
      </c>
      <c r="C50" s="599">
        <f t="shared" ref="C50:Q50" si="1">SUM(C45:C49)</f>
        <v>0</v>
      </c>
      <c r="D50" s="599">
        <f t="shared" si="1"/>
        <v>11952712.909999998</v>
      </c>
      <c r="E50" s="599">
        <f t="shared" si="1"/>
        <v>2093298.7953955382</v>
      </c>
      <c r="F50" s="599">
        <f t="shared" si="1"/>
        <v>9859414.1146044619</v>
      </c>
      <c r="G50" s="599">
        <f t="shared" si="1"/>
        <v>2952532.6118679559</v>
      </c>
      <c r="H50" s="599">
        <f t="shared" si="1"/>
        <v>10471.188563096881</v>
      </c>
      <c r="I50" s="599">
        <f t="shared" si="1"/>
        <v>3136412.1974504665</v>
      </c>
      <c r="J50" s="599">
        <f t="shared" si="1"/>
        <v>405.90015496952839</v>
      </c>
      <c r="K50" s="599">
        <f t="shared" si="1"/>
        <v>9685599.8174300808</v>
      </c>
      <c r="L50" s="599">
        <f t="shared" si="1"/>
        <v>5113838.9797790153</v>
      </c>
      <c r="M50" s="599">
        <f t="shared" si="1"/>
        <v>2530569.900437878</v>
      </c>
      <c r="N50" s="599">
        <f t="shared" si="1"/>
        <v>1118827.2875195311</v>
      </c>
      <c r="O50" s="599">
        <f t="shared" si="1"/>
        <v>922363.6496936552</v>
      </c>
      <c r="P50" s="599">
        <f t="shared" si="1"/>
        <v>1528742.45586507</v>
      </c>
      <c r="Q50" s="599">
        <f t="shared" si="1"/>
        <v>2451106.1055587251</v>
      </c>
    </row>
    <row r="51" spans="2:17" ht="14.25" customHeight="1" x14ac:dyDescent="0.35">
      <c r="B51" s="838" t="s">
        <v>61</v>
      </c>
      <c r="C51" s="728"/>
      <c r="D51" s="728"/>
      <c r="E51" s="728"/>
      <c r="F51" s="728"/>
      <c r="G51" s="728"/>
      <c r="H51" s="728"/>
      <c r="I51" s="728"/>
      <c r="J51" s="728"/>
      <c r="K51" s="728"/>
      <c r="L51" s="728"/>
      <c r="M51" s="728"/>
      <c r="N51" s="728"/>
      <c r="O51" s="728"/>
      <c r="P51" s="728"/>
      <c r="Q51" s="728"/>
    </row>
  </sheetData>
  <sheetProtection algorithmName="SHA-512" hashValue="ojSeeKs56K6FjUJUOjEvft2ODaobmuTIP9cXgob/xUCOJtvAcZ9i2+kC2d5bylhtesJKk8+v0D2yiTV2MwlTRw==" saltValue="X1ewF6Ph0aQfxA90DPulsg==" spinCount="100000" sheet="1" objects="1" scenarios="1"/>
  <mergeCells count="4">
    <mergeCell ref="B5:Q5"/>
    <mergeCell ref="B51:Q51"/>
    <mergeCell ref="B3:Q3"/>
    <mergeCell ref="B44:Q44"/>
  </mergeCells>
  <pageMargins left="0.7" right="0.7" top="0.75" bottom="0.75" header="0.3" footer="0.3"/>
  <pageSetup scale="43" orientation="landscape"/>
  <headerFooter>
    <oddFooter>&amp;C_x000D_&amp;1#&amp;"Calibri"&amp;11&amp;K000000 Britam Public</oddFooter>
  </headerFooter>
  <drawing r:id="rId1"/>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34">
    <tabColor rgb="FFCC9900"/>
    <pageSetUpPr fitToPage="1"/>
  </sheetPr>
  <dimension ref="B3:Q51"/>
  <sheetViews>
    <sheetView showGridLines="0" topLeftCell="G37" zoomScale="80" zoomScaleNormal="80" workbookViewId="0">
      <selection activeCell="B4" sqref="B4"/>
    </sheetView>
  </sheetViews>
  <sheetFormatPr defaultColWidth="9.1796875" defaultRowHeight="19.5" customHeight="1" x14ac:dyDescent="0.25"/>
  <cols>
    <col min="1" max="1" width="9.1796875" style="51" customWidth="1"/>
    <col min="2" max="2" width="41.453125" style="51" bestFit="1" customWidth="1"/>
    <col min="3" max="10" width="15.453125" style="51" customWidth="1"/>
    <col min="11" max="11" width="17.54296875" style="51" customWidth="1"/>
    <col min="12" max="16" width="15.453125" style="51" customWidth="1"/>
    <col min="17" max="17" width="16.453125" style="51" customWidth="1"/>
    <col min="18" max="39" width="9.1796875" style="51" customWidth="1"/>
    <col min="40" max="16384" width="9.1796875" style="51"/>
  </cols>
  <sheetData>
    <row r="3" spans="2:17" ht="25.5" customHeight="1" x14ac:dyDescent="0.35">
      <c r="B3" s="800" t="s">
        <v>1617</v>
      </c>
      <c r="C3" s="723"/>
      <c r="D3" s="723"/>
      <c r="E3" s="723"/>
      <c r="F3" s="723"/>
      <c r="G3" s="723"/>
      <c r="H3" s="723"/>
      <c r="I3" s="723"/>
      <c r="J3" s="723"/>
      <c r="K3" s="723"/>
      <c r="L3" s="723"/>
      <c r="M3" s="723"/>
      <c r="N3" s="723"/>
      <c r="O3" s="723"/>
      <c r="P3" s="723"/>
      <c r="Q3" s="724"/>
    </row>
    <row r="4" spans="2:17" ht="26" customHeight="1" x14ac:dyDescent="0.3">
      <c r="B4" s="13" t="s">
        <v>1</v>
      </c>
      <c r="C4" s="100" t="s">
        <v>479</v>
      </c>
      <c r="D4" s="100" t="s">
        <v>480</v>
      </c>
      <c r="E4" s="100" t="s">
        <v>481</v>
      </c>
      <c r="F4" s="100" t="s">
        <v>204</v>
      </c>
      <c r="G4" s="100" t="s">
        <v>482</v>
      </c>
      <c r="H4" s="100" t="s">
        <v>483</v>
      </c>
      <c r="I4" s="100" t="s">
        <v>484</v>
      </c>
      <c r="J4" s="100" t="s">
        <v>483</v>
      </c>
      <c r="K4" s="16" t="s">
        <v>485</v>
      </c>
      <c r="L4" s="16" t="s">
        <v>486</v>
      </c>
      <c r="M4" s="16" t="s">
        <v>407</v>
      </c>
      <c r="N4" s="16" t="s">
        <v>408</v>
      </c>
      <c r="O4" s="16" t="s">
        <v>487</v>
      </c>
      <c r="P4" s="16" t="s">
        <v>3</v>
      </c>
      <c r="Q4" s="16" t="s">
        <v>488</v>
      </c>
    </row>
    <row r="5" spans="2:17" ht="19.5" customHeight="1" x14ac:dyDescent="0.35">
      <c r="B5" s="837" t="s">
        <v>17</v>
      </c>
      <c r="C5" s="723"/>
      <c r="D5" s="723"/>
      <c r="E5" s="723"/>
      <c r="F5" s="723"/>
      <c r="G5" s="723"/>
      <c r="H5" s="723"/>
      <c r="I5" s="723"/>
      <c r="J5" s="723"/>
      <c r="K5" s="723"/>
      <c r="L5" s="723"/>
      <c r="M5" s="723"/>
      <c r="N5" s="723"/>
      <c r="O5" s="723"/>
      <c r="P5" s="723"/>
      <c r="Q5" s="724"/>
    </row>
    <row r="6" spans="2:17" ht="19.5" customHeight="1" x14ac:dyDescent="0.3">
      <c r="B6" s="17" t="s">
        <v>18</v>
      </c>
      <c r="C6" s="585">
        <v>21899.082580000009</v>
      </c>
      <c r="D6" s="585">
        <v>0</v>
      </c>
      <c r="E6" s="585">
        <v>0</v>
      </c>
      <c r="F6" s="585">
        <v>21899.082580000009</v>
      </c>
      <c r="G6" s="585">
        <v>8701.2790000000005</v>
      </c>
      <c r="H6" s="585">
        <v>0</v>
      </c>
      <c r="I6" s="585">
        <v>10087.228999999999</v>
      </c>
      <c r="J6" s="585">
        <v>0</v>
      </c>
      <c r="K6" s="586">
        <v>20513.132580000009</v>
      </c>
      <c r="L6" s="586">
        <v>10258.467605832941</v>
      </c>
      <c r="M6" s="586">
        <v>4337.5140000000001</v>
      </c>
      <c r="N6" s="586">
        <v>3534.6707869977172</v>
      </c>
      <c r="O6" s="586">
        <v>2382.480187169358</v>
      </c>
      <c r="P6" s="586">
        <v>1013.2841900664901</v>
      </c>
      <c r="Q6" s="587">
        <v>3395.764377235847</v>
      </c>
    </row>
    <row r="7" spans="2:17" ht="19.5" customHeight="1" x14ac:dyDescent="0.3">
      <c r="B7" s="17" t="s">
        <v>19</v>
      </c>
      <c r="C7" s="585">
        <v>14098.521000000001</v>
      </c>
      <c r="D7" s="585">
        <v>0</v>
      </c>
      <c r="E7" s="585">
        <v>356.58</v>
      </c>
      <c r="F7" s="585">
        <v>13741.941000000001</v>
      </c>
      <c r="G7" s="585">
        <v>976.62</v>
      </c>
      <c r="H7" s="585">
        <v>0</v>
      </c>
      <c r="I7" s="585">
        <v>6548.415</v>
      </c>
      <c r="J7" s="585">
        <v>0</v>
      </c>
      <c r="K7" s="586">
        <v>8170.1459999999997</v>
      </c>
      <c r="L7" s="586">
        <v>1463.4167000000009</v>
      </c>
      <c r="M7" s="586">
        <v>2683.7520599999998</v>
      </c>
      <c r="N7" s="586">
        <v>3265.8664507022281</v>
      </c>
      <c r="O7" s="586">
        <v>757.11078929777113</v>
      </c>
      <c r="P7" s="586">
        <v>801.90220699867655</v>
      </c>
      <c r="Q7" s="587">
        <v>1559.0129962964479</v>
      </c>
    </row>
    <row r="8" spans="2:17" ht="19.5" customHeight="1" x14ac:dyDescent="0.3">
      <c r="B8" s="17" t="s">
        <v>20</v>
      </c>
      <c r="C8" s="585">
        <v>700424.64981999993</v>
      </c>
      <c r="D8" s="585">
        <v>67125.369000000006</v>
      </c>
      <c r="E8" s="585">
        <v>601895.04599999997</v>
      </c>
      <c r="F8" s="585">
        <v>165654.97281999991</v>
      </c>
      <c r="G8" s="585">
        <v>70395.145999999993</v>
      </c>
      <c r="H8" s="585">
        <v>0</v>
      </c>
      <c r="I8" s="585">
        <v>52253.111050000007</v>
      </c>
      <c r="J8" s="585">
        <v>0</v>
      </c>
      <c r="K8" s="586">
        <v>183797.00776999991</v>
      </c>
      <c r="L8" s="586">
        <v>305745.755</v>
      </c>
      <c r="M8" s="586">
        <v>-96810.785000000003</v>
      </c>
      <c r="N8" s="586">
        <v>191843.85879086069</v>
      </c>
      <c r="O8" s="586">
        <v>-216981.82102086081</v>
      </c>
      <c r="P8" s="586">
        <v>0</v>
      </c>
      <c r="Q8" s="587">
        <v>-216981.82102086081</v>
      </c>
    </row>
    <row r="9" spans="2:17" ht="19.5" customHeight="1" x14ac:dyDescent="0.3">
      <c r="B9" s="17" t="s">
        <v>22</v>
      </c>
      <c r="C9" s="585">
        <v>287318.21000000002</v>
      </c>
      <c r="D9" s="585">
        <v>75.319999999999993</v>
      </c>
      <c r="E9" s="585">
        <v>206332.03992565369</v>
      </c>
      <c r="F9" s="585">
        <v>81061.490074346249</v>
      </c>
      <c r="G9" s="585">
        <v>14182.38620047169</v>
      </c>
      <c r="H9" s="585">
        <v>0</v>
      </c>
      <c r="I9" s="585">
        <v>25302.363000000001</v>
      </c>
      <c r="J9" s="585">
        <v>0</v>
      </c>
      <c r="K9" s="586">
        <v>69941.513274817931</v>
      </c>
      <c r="L9" s="586">
        <v>66280.789561338781</v>
      </c>
      <c r="M9" s="586">
        <v>10296.482322140309</v>
      </c>
      <c r="N9" s="586">
        <v>42051.701275319887</v>
      </c>
      <c r="O9" s="586">
        <v>-48687.45988398105</v>
      </c>
      <c r="P9" s="586">
        <v>20804.951097284498</v>
      </c>
      <c r="Q9" s="587">
        <v>-27882.50878669654</v>
      </c>
    </row>
    <row r="10" spans="2:17" ht="19.5" customHeight="1" x14ac:dyDescent="0.3">
      <c r="B10" s="17" t="s">
        <v>278</v>
      </c>
      <c r="C10" s="585">
        <v>503778.09497999988</v>
      </c>
      <c r="D10" s="585">
        <v>0</v>
      </c>
      <c r="E10" s="585">
        <v>381258.60012999998</v>
      </c>
      <c r="F10" s="585">
        <v>122519.4948499999</v>
      </c>
      <c r="G10" s="585">
        <v>43082.774359999989</v>
      </c>
      <c r="H10" s="585">
        <v>0</v>
      </c>
      <c r="I10" s="585">
        <v>53405.751920000017</v>
      </c>
      <c r="J10" s="585">
        <v>0</v>
      </c>
      <c r="K10" s="586">
        <v>112196.5172899999</v>
      </c>
      <c r="L10" s="586">
        <v>16910.58409</v>
      </c>
      <c r="M10" s="586">
        <v>-110207.44038</v>
      </c>
      <c r="N10" s="586">
        <v>44368.176165863588</v>
      </c>
      <c r="O10" s="586">
        <v>161125.19741413629</v>
      </c>
      <c r="P10" s="586">
        <v>32819.298560531999</v>
      </c>
      <c r="Q10" s="587">
        <v>193944.4959746683</v>
      </c>
    </row>
    <row r="11" spans="2:17" ht="19.5" customHeight="1" x14ac:dyDescent="0.3">
      <c r="B11" s="17" t="s">
        <v>279</v>
      </c>
      <c r="C11" s="585">
        <v>27140.523000000001</v>
      </c>
      <c r="D11" s="585">
        <v>292.77300000000002</v>
      </c>
      <c r="E11" s="585">
        <v>14319.922</v>
      </c>
      <c r="F11" s="585">
        <v>13113.374</v>
      </c>
      <c r="G11" s="585">
        <v>8051.4380000000001</v>
      </c>
      <c r="H11" s="585">
        <v>0</v>
      </c>
      <c r="I11" s="585">
        <v>7040.0364192394309</v>
      </c>
      <c r="J11" s="585">
        <v>123.738</v>
      </c>
      <c r="K11" s="586">
        <v>14001.037580760571</v>
      </c>
      <c r="L11" s="586">
        <v>12832.898999999999</v>
      </c>
      <c r="M11" s="586">
        <v>1181.402</v>
      </c>
      <c r="N11" s="586">
        <v>10138.244000000001</v>
      </c>
      <c r="O11" s="586">
        <v>-10151.50741923943</v>
      </c>
      <c r="P11" s="586">
        <v>1158.994640675957</v>
      </c>
      <c r="Q11" s="587">
        <v>-8992.5127785634759</v>
      </c>
    </row>
    <row r="12" spans="2:17" ht="19.5" customHeight="1" x14ac:dyDescent="0.3">
      <c r="B12" s="17" t="s">
        <v>25</v>
      </c>
      <c r="C12" s="585">
        <v>115256.18382999999</v>
      </c>
      <c r="D12" s="585">
        <v>701.53033000000005</v>
      </c>
      <c r="E12" s="585">
        <v>46425.981110000001</v>
      </c>
      <c r="F12" s="585">
        <v>69531.73305000001</v>
      </c>
      <c r="G12" s="585">
        <v>28370.725030000001</v>
      </c>
      <c r="H12" s="585">
        <v>0</v>
      </c>
      <c r="I12" s="585">
        <v>26617.28803</v>
      </c>
      <c r="J12" s="585">
        <v>0</v>
      </c>
      <c r="K12" s="586">
        <v>71285.170050000015</v>
      </c>
      <c r="L12" s="586">
        <v>1636.583039999902</v>
      </c>
      <c r="M12" s="586">
        <v>10055.66992</v>
      </c>
      <c r="N12" s="586">
        <v>23634.470970571019</v>
      </c>
      <c r="O12" s="586">
        <v>35958.446119429093</v>
      </c>
      <c r="P12" s="586">
        <v>7390.6205980437626</v>
      </c>
      <c r="Q12" s="587">
        <v>43349.066717472837</v>
      </c>
    </row>
    <row r="13" spans="2:17" ht="19.5" customHeight="1" x14ac:dyDescent="0.3">
      <c r="B13" s="17" t="s">
        <v>26</v>
      </c>
      <c r="C13" s="585">
        <v>3898.9659999999999</v>
      </c>
      <c r="D13" s="585">
        <v>1607.374</v>
      </c>
      <c r="E13" s="585">
        <v>7023.7950000000001</v>
      </c>
      <c r="F13" s="585">
        <v>-1517.4549999999999</v>
      </c>
      <c r="G13" s="585">
        <v>2941.6849999999999</v>
      </c>
      <c r="H13" s="585">
        <v>0</v>
      </c>
      <c r="I13" s="585">
        <v>3358.9830000000002</v>
      </c>
      <c r="J13" s="585">
        <v>311.34800000000001</v>
      </c>
      <c r="K13" s="586">
        <v>-2246.1010000000001</v>
      </c>
      <c r="L13" s="586">
        <v>836.50900000000001</v>
      </c>
      <c r="M13" s="586">
        <v>581.10500000000002</v>
      </c>
      <c r="N13" s="586">
        <v>3689.4992954454478</v>
      </c>
      <c r="O13" s="586">
        <v>-7353.2142954454484</v>
      </c>
      <c r="P13" s="586">
        <v>518.6264933318073</v>
      </c>
      <c r="Q13" s="587">
        <v>-6834.5878021136396</v>
      </c>
    </row>
    <row r="14" spans="2:17" ht="19.5" customHeight="1" x14ac:dyDescent="0.3">
      <c r="B14" s="17" t="s">
        <v>27</v>
      </c>
      <c r="C14" s="585">
        <v>5153.9160000000002</v>
      </c>
      <c r="D14" s="585">
        <v>0</v>
      </c>
      <c r="E14" s="585">
        <v>0</v>
      </c>
      <c r="F14" s="585">
        <v>5153.9160000000002</v>
      </c>
      <c r="G14" s="585">
        <v>923.08960999999999</v>
      </c>
      <c r="H14" s="585">
        <v>0</v>
      </c>
      <c r="I14" s="585">
        <v>1091.5734600000001</v>
      </c>
      <c r="J14" s="585">
        <v>0</v>
      </c>
      <c r="K14" s="586">
        <v>4985.4321500000005</v>
      </c>
      <c r="L14" s="586">
        <v>45676.474999999999</v>
      </c>
      <c r="M14" s="586">
        <v>678.44100894742121</v>
      </c>
      <c r="N14" s="586">
        <v>0</v>
      </c>
      <c r="O14" s="586">
        <v>-41369.483858947417</v>
      </c>
      <c r="P14" s="586">
        <v>0</v>
      </c>
      <c r="Q14" s="587">
        <v>-41369.483858947417</v>
      </c>
    </row>
    <row r="15" spans="2:17" ht="19.5" customHeight="1" x14ac:dyDescent="0.3">
      <c r="B15" s="17" t="s">
        <v>28</v>
      </c>
      <c r="C15" s="585">
        <v>51640.03</v>
      </c>
      <c r="D15" s="585">
        <v>8360</v>
      </c>
      <c r="E15" s="585">
        <v>26774.753000000001</v>
      </c>
      <c r="F15" s="585">
        <v>33225.277000000002</v>
      </c>
      <c r="G15" s="585">
        <v>-693.048</v>
      </c>
      <c r="H15" s="585">
        <v>0</v>
      </c>
      <c r="I15" s="585">
        <v>-4193.9920000000002</v>
      </c>
      <c r="J15" s="585">
        <v>0</v>
      </c>
      <c r="K15" s="586">
        <v>36726.220999999998</v>
      </c>
      <c r="L15" s="586">
        <v>23732.38</v>
      </c>
      <c r="M15" s="586">
        <v>6742.9380000000001</v>
      </c>
      <c r="N15" s="586">
        <v>3840.03</v>
      </c>
      <c r="O15" s="586">
        <v>2410.873</v>
      </c>
      <c r="P15" s="586">
        <v>0</v>
      </c>
      <c r="Q15" s="587">
        <v>2410.873</v>
      </c>
    </row>
    <row r="16" spans="2:17" ht="19.5" customHeight="1" x14ac:dyDescent="0.3">
      <c r="B16" s="17" t="s">
        <v>29</v>
      </c>
      <c r="C16" s="585">
        <v>73141.865000000005</v>
      </c>
      <c r="D16" s="585">
        <v>3098.152</v>
      </c>
      <c r="E16" s="585">
        <v>41554.728508</v>
      </c>
      <c r="F16" s="585">
        <v>34685.288492</v>
      </c>
      <c r="G16" s="585">
        <v>14384.31272</v>
      </c>
      <c r="H16" s="585">
        <v>0</v>
      </c>
      <c r="I16" s="585">
        <v>13102.867103229561</v>
      </c>
      <c r="J16" s="585">
        <v>0</v>
      </c>
      <c r="K16" s="586">
        <v>35966.734108770434</v>
      </c>
      <c r="L16" s="586">
        <v>15935.60130846426</v>
      </c>
      <c r="M16" s="586">
        <v>9115.5379209999992</v>
      </c>
      <c r="N16" s="586">
        <v>10016.26507856136</v>
      </c>
      <c r="O16" s="586">
        <v>899.32980074480554</v>
      </c>
      <c r="P16" s="586">
        <v>6218.7662560832114</v>
      </c>
      <c r="Q16" s="587">
        <v>7118.0960568280161</v>
      </c>
    </row>
    <row r="17" spans="2:17" ht="19.5" customHeight="1" x14ac:dyDescent="0.3">
      <c r="B17" s="17" t="s">
        <v>30</v>
      </c>
      <c r="C17" s="585">
        <v>218075.55</v>
      </c>
      <c r="D17" s="585">
        <v>555.95799999999997</v>
      </c>
      <c r="E17" s="585">
        <v>99256.180999999997</v>
      </c>
      <c r="F17" s="585">
        <v>119375.327</v>
      </c>
      <c r="G17" s="585">
        <v>30598.862000000001</v>
      </c>
      <c r="H17" s="585">
        <v>0</v>
      </c>
      <c r="I17" s="585">
        <v>24896.316999999999</v>
      </c>
      <c r="J17" s="585">
        <v>0</v>
      </c>
      <c r="K17" s="586">
        <v>125077.872</v>
      </c>
      <c r="L17" s="586">
        <v>2909.4989999999998</v>
      </c>
      <c r="M17" s="586">
        <v>17643.338</v>
      </c>
      <c r="N17" s="586">
        <v>21439.028999999999</v>
      </c>
      <c r="O17" s="586">
        <v>83086.005999999994</v>
      </c>
      <c r="P17" s="586">
        <v>18652.539000000001</v>
      </c>
      <c r="Q17" s="587">
        <v>101738.545</v>
      </c>
    </row>
    <row r="18" spans="2:17" ht="19.5" customHeight="1" x14ac:dyDescent="0.3">
      <c r="B18" s="17" t="s">
        <v>32</v>
      </c>
      <c r="C18" s="585">
        <v>265138.95199999999</v>
      </c>
      <c r="D18" s="585">
        <v>0</v>
      </c>
      <c r="E18" s="585">
        <v>163581.42199999999</v>
      </c>
      <c r="F18" s="585">
        <v>101557.53</v>
      </c>
      <c r="G18" s="585">
        <v>29502.154999999999</v>
      </c>
      <c r="H18" s="585">
        <v>0</v>
      </c>
      <c r="I18" s="585">
        <v>42029.203000000001</v>
      </c>
      <c r="J18" s="585">
        <v>0</v>
      </c>
      <c r="K18" s="586">
        <v>89030.482000000004</v>
      </c>
      <c r="L18" s="586">
        <v>51241.591</v>
      </c>
      <c r="M18" s="586">
        <v>9995.7360000000008</v>
      </c>
      <c r="N18" s="586">
        <v>57810.137000000002</v>
      </c>
      <c r="O18" s="586">
        <v>-30016.982</v>
      </c>
      <c r="P18" s="586">
        <v>13905.349</v>
      </c>
      <c r="Q18" s="587">
        <v>-16111.633</v>
      </c>
    </row>
    <row r="19" spans="2:17" ht="19.5" customHeight="1" x14ac:dyDescent="0.3">
      <c r="B19" s="17" t="s">
        <v>34</v>
      </c>
      <c r="C19" s="585">
        <v>230654.57199999999</v>
      </c>
      <c r="D19" s="585">
        <v>241.048</v>
      </c>
      <c r="E19" s="585">
        <v>186938.10800000001</v>
      </c>
      <c r="F19" s="585">
        <v>43957.512000000002</v>
      </c>
      <c r="G19" s="585">
        <v>16158.925999999999</v>
      </c>
      <c r="H19" s="585">
        <v>0</v>
      </c>
      <c r="I19" s="585">
        <v>12785.436000000011</v>
      </c>
      <c r="J19" s="585">
        <v>0</v>
      </c>
      <c r="K19" s="586">
        <v>47331.001999999993</v>
      </c>
      <c r="L19" s="586">
        <v>10874.933999999999</v>
      </c>
      <c r="M19" s="586">
        <v>-12242.547</v>
      </c>
      <c r="N19" s="586">
        <v>40141.150999999998</v>
      </c>
      <c r="O19" s="586">
        <v>8557.4639999999854</v>
      </c>
      <c r="P19" s="586">
        <v>21548.566999999999</v>
      </c>
      <c r="Q19" s="587">
        <v>30106.030999999981</v>
      </c>
    </row>
    <row r="20" spans="2:17" ht="19.5" customHeight="1" x14ac:dyDescent="0.3">
      <c r="B20" s="17" t="s">
        <v>35</v>
      </c>
      <c r="C20" s="585">
        <v>27536.089</v>
      </c>
      <c r="D20" s="585">
        <v>832.64599999999996</v>
      </c>
      <c r="E20" s="585">
        <v>2226.9299999999998</v>
      </c>
      <c r="F20" s="585">
        <v>26141.805</v>
      </c>
      <c r="G20" s="585">
        <v>6296.6679999999997</v>
      </c>
      <c r="H20" s="585">
        <v>0</v>
      </c>
      <c r="I20" s="585">
        <v>9085.2459999999992</v>
      </c>
      <c r="J20" s="585">
        <v>0</v>
      </c>
      <c r="K20" s="586">
        <v>23353.226999999999</v>
      </c>
      <c r="L20" s="586">
        <v>32376.199000000001</v>
      </c>
      <c r="M20" s="586">
        <v>5230.8869999999997</v>
      </c>
      <c r="N20" s="586">
        <v>6262.1379999999999</v>
      </c>
      <c r="O20" s="586">
        <v>-20515.996999999999</v>
      </c>
      <c r="P20" s="586">
        <v>284.77</v>
      </c>
      <c r="Q20" s="587">
        <v>-20231.226999999999</v>
      </c>
    </row>
    <row r="21" spans="2:17" ht="19.5" customHeight="1" x14ac:dyDescent="0.3">
      <c r="B21" s="17" t="s">
        <v>36</v>
      </c>
      <c r="C21" s="585">
        <v>25</v>
      </c>
      <c r="D21" s="585">
        <v>0</v>
      </c>
      <c r="E21" s="585">
        <v>0</v>
      </c>
      <c r="F21" s="585">
        <v>25</v>
      </c>
      <c r="G21" s="585">
        <v>21</v>
      </c>
      <c r="H21" s="585">
        <v>0</v>
      </c>
      <c r="I21" s="585">
        <v>11</v>
      </c>
      <c r="J21" s="585">
        <v>0</v>
      </c>
      <c r="K21" s="586">
        <v>35</v>
      </c>
      <c r="L21" s="586">
        <v>0</v>
      </c>
      <c r="M21" s="586">
        <v>7</v>
      </c>
      <c r="N21" s="586">
        <v>49</v>
      </c>
      <c r="O21" s="586">
        <v>-21</v>
      </c>
      <c r="P21" s="586">
        <v>0</v>
      </c>
      <c r="Q21" s="587">
        <v>-21</v>
      </c>
    </row>
    <row r="22" spans="2:17" ht="19.5" customHeight="1" x14ac:dyDescent="0.3">
      <c r="B22" s="17" t="s">
        <v>280</v>
      </c>
      <c r="C22" s="585">
        <v>446456</v>
      </c>
      <c r="D22" s="585">
        <v>0</v>
      </c>
      <c r="E22" s="585">
        <v>289629</v>
      </c>
      <c r="F22" s="585">
        <v>156827</v>
      </c>
      <c r="G22" s="585">
        <v>40768</v>
      </c>
      <c r="H22" s="585">
        <v>0</v>
      </c>
      <c r="I22" s="585">
        <v>50953</v>
      </c>
      <c r="J22" s="585">
        <v>0</v>
      </c>
      <c r="K22" s="586">
        <v>146642</v>
      </c>
      <c r="L22" s="586">
        <v>45427</v>
      </c>
      <c r="M22" s="586">
        <v>4853</v>
      </c>
      <c r="N22" s="586">
        <v>72903</v>
      </c>
      <c r="O22" s="586">
        <v>23459</v>
      </c>
      <c r="P22" s="586">
        <v>23632</v>
      </c>
      <c r="Q22" s="587">
        <v>47092</v>
      </c>
    </row>
    <row r="23" spans="2:17" ht="19.5" customHeight="1" x14ac:dyDescent="0.3">
      <c r="B23" s="17" t="s">
        <v>281</v>
      </c>
      <c r="C23" s="585">
        <v>0</v>
      </c>
      <c r="D23" s="585">
        <v>0</v>
      </c>
      <c r="E23" s="585">
        <v>0</v>
      </c>
      <c r="F23" s="585">
        <v>0</v>
      </c>
      <c r="G23" s="585">
        <v>0</v>
      </c>
      <c r="H23" s="585">
        <v>0</v>
      </c>
      <c r="I23" s="585">
        <v>0</v>
      </c>
      <c r="J23" s="585">
        <v>0</v>
      </c>
      <c r="K23" s="586">
        <v>0</v>
      </c>
      <c r="L23" s="586">
        <v>0</v>
      </c>
      <c r="M23" s="586">
        <v>0</v>
      </c>
      <c r="N23" s="586">
        <v>0</v>
      </c>
      <c r="O23" s="586">
        <v>0</v>
      </c>
      <c r="P23" s="586">
        <v>0</v>
      </c>
      <c r="Q23" s="587">
        <v>0</v>
      </c>
    </row>
    <row r="24" spans="2:17" ht="19.5" customHeight="1" x14ac:dyDescent="0.3">
      <c r="B24" s="17" t="s">
        <v>38</v>
      </c>
      <c r="C24" s="585">
        <v>46573.785000000003</v>
      </c>
      <c r="D24" s="585">
        <v>441.93799999999999</v>
      </c>
      <c r="E24" s="585">
        <v>33934.084999999999</v>
      </c>
      <c r="F24" s="585">
        <v>13081.638000000001</v>
      </c>
      <c r="G24" s="585">
        <v>3817.8249999999998</v>
      </c>
      <c r="H24" s="585">
        <v>529</v>
      </c>
      <c r="I24" s="585">
        <v>4960.7380000000003</v>
      </c>
      <c r="J24" s="585">
        <v>6821</v>
      </c>
      <c r="K24" s="586">
        <v>5646.7250000000004</v>
      </c>
      <c r="L24" s="586">
        <v>5843.12</v>
      </c>
      <c r="M24" s="586">
        <v>-1705.856</v>
      </c>
      <c r="N24" s="586">
        <v>16886.194</v>
      </c>
      <c r="O24" s="586">
        <v>-15376.733</v>
      </c>
      <c r="P24" s="586">
        <v>14284.912</v>
      </c>
      <c r="Q24" s="587">
        <v>-1091.8209999999999</v>
      </c>
    </row>
    <row r="25" spans="2:17" ht="19.5" customHeight="1" x14ac:dyDescent="0.3">
      <c r="B25" s="17" t="s">
        <v>39</v>
      </c>
      <c r="C25" s="585">
        <v>20981.855</v>
      </c>
      <c r="D25" s="585">
        <v>1517.0409999999999</v>
      </c>
      <c r="E25" s="585">
        <v>808.23500000000001</v>
      </c>
      <c r="F25" s="585">
        <v>21690.661</v>
      </c>
      <c r="G25" s="585">
        <v>7787.5469999999996</v>
      </c>
      <c r="H25" s="585">
        <v>0</v>
      </c>
      <c r="I25" s="585">
        <v>6028.8389999999999</v>
      </c>
      <c r="J25" s="585">
        <v>0</v>
      </c>
      <c r="K25" s="586">
        <v>23449.368999999999</v>
      </c>
      <c r="L25" s="586">
        <v>2976.2822313398351</v>
      </c>
      <c r="M25" s="586">
        <v>4451.7449999999981</v>
      </c>
      <c r="N25" s="586">
        <v>8157.4972272160512</v>
      </c>
      <c r="O25" s="586">
        <v>7863.8445414441167</v>
      </c>
      <c r="P25" s="586">
        <v>1614.6052288259721</v>
      </c>
      <c r="Q25" s="587">
        <v>9478.4497702700883</v>
      </c>
    </row>
    <row r="26" spans="2:17" ht="19.5" customHeight="1" x14ac:dyDescent="0.3">
      <c r="B26" s="17" t="s">
        <v>40</v>
      </c>
      <c r="C26" s="585">
        <v>247417.50700000001</v>
      </c>
      <c r="D26" s="585">
        <v>321.774</v>
      </c>
      <c r="E26" s="585">
        <v>44345.123103644313</v>
      </c>
      <c r="F26" s="585">
        <v>203394.1578963557</v>
      </c>
      <c r="G26" s="585">
        <v>82037.674875573503</v>
      </c>
      <c r="H26" s="585">
        <v>0</v>
      </c>
      <c r="I26" s="585">
        <v>92860.026955799913</v>
      </c>
      <c r="J26" s="585">
        <v>0</v>
      </c>
      <c r="K26" s="586">
        <v>192571.80581612929</v>
      </c>
      <c r="L26" s="586">
        <v>71775.661729980595</v>
      </c>
      <c r="M26" s="586">
        <v>37334.262694134428</v>
      </c>
      <c r="N26" s="586">
        <v>65680.894640714556</v>
      </c>
      <c r="O26" s="586">
        <v>17780.986751299719</v>
      </c>
      <c r="P26" s="586">
        <v>16167.390875376281</v>
      </c>
      <c r="Q26" s="587">
        <v>33948.377626676003</v>
      </c>
    </row>
    <row r="27" spans="2:17" ht="19.5" customHeight="1" x14ac:dyDescent="0.3">
      <c r="B27" s="17" t="s">
        <v>41</v>
      </c>
      <c r="C27" s="585">
        <v>213238.73800000001</v>
      </c>
      <c r="D27" s="585">
        <v>9546.0592699999997</v>
      </c>
      <c r="E27" s="585">
        <v>97423.694075223844</v>
      </c>
      <c r="F27" s="585">
        <v>125361.10319477619</v>
      </c>
      <c r="G27" s="585">
        <v>30760.483</v>
      </c>
      <c r="H27" s="585">
        <v>0</v>
      </c>
      <c r="I27" s="585">
        <v>43934.040999999997</v>
      </c>
      <c r="J27" s="585">
        <v>0</v>
      </c>
      <c r="K27" s="586">
        <v>112187.5451947762</v>
      </c>
      <c r="L27" s="586">
        <v>26841.56874000001</v>
      </c>
      <c r="M27" s="586">
        <v>15342.059557759059</v>
      </c>
      <c r="N27" s="586">
        <v>17527.679899493251</v>
      </c>
      <c r="O27" s="586">
        <v>52476.236997523847</v>
      </c>
      <c r="P27" s="586">
        <v>0</v>
      </c>
      <c r="Q27" s="587">
        <v>52476.236997523847</v>
      </c>
    </row>
    <row r="28" spans="2:17" ht="19.5" customHeight="1" x14ac:dyDescent="0.3">
      <c r="B28" s="17" t="s">
        <v>282</v>
      </c>
      <c r="C28" s="585">
        <v>107788</v>
      </c>
      <c r="D28" s="585">
        <v>0</v>
      </c>
      <c r="E28" s="585">
        <v>115974</v>
      </c>
      <c r="F28" s="585">
        <v>-8186</v>
      </c>
      <c r="G28" s="585">
        <v>9105</v>
      </c>
      <c r="H28" s="585">
        <v>0</v>
      </c>
      <c r="I28" s="585">
        <v>3644</v>
      </c>
      <c r="J28" s="585">
        <v>0</v>
      </c>
      <c r="K28" s="586">
        <v>-2725</v>
      </c>
      <c r="L28" s="586">
        <v>172851</v>
      </c>
      <c r="M28" s="586">
        <v>-3668</v>
      </c>
      <c r="N28" s="586">
        <v>-2077</v>
      </c>
      <c r="O28" s="586">
        <v>-169832</v>
      </c>
      <c r="P28" s="586">
        <v>-1581</v>
      </c>
      <c r="Q28" s="587">
        <v>-171413</v>
      </c>
    </row>
    <row r="29" spans="2:17" ht="19.5" customHeight="1" x14ac:dyDescent="0.3">
      <c r="B29" s="17" t="s">
        <v>42</v>
      </c>
      <c r="C29" s="585">
        <v>16380.135</v>
      </c>
      <c r="D29" s="585">
        <v>38</v>
      </c>
      <c r="E29" s="585">
        <v>7357.4560000000001</v>
      </c>
      <c r="F29" s="585">
        <v>9060.6790000000001</v>
      </c>
      <c r="G29" s="585">
        <v>1824.0530000000001</v>
      </c>
      <c r="H29" s="585">
        <v>0</v>
      </c>
      <c r="I29" s="585">
        <v>2872.0526309200991</v>
      </c>
      <c r="J29" s="585">
        <v>0</v>
      </c>
      <c r="K29" s="586">
        <v>8012.6793690799013</v>
      </c>
      <c r="L29" s="586">
        <v>5771.5685444002575</v>
      </c>
      <c r="M29" s="586">
        <v>1620.1210000000001</v>
      </c>
      <c r="N29" s="586">
        <v>3406.6967744383328</v>
      </c>
      <c r="O29" s="586">
        <v>-2785.7069497586881</v>
      </c>
      <c r="P29" s="586">
        <v>711.35268277097293</v>
      </c>
      <c r="Q29" s="587">
        <v>-2074.3542669877152</v>
      </c>
    </row>
    <row r="30" spans="2:17" ht="19.5" customHeight="1" x14ac:dyDescent="0.3">
      <c r="B30" s="17" t="s">
        <v>283</v>
      </c>
      <c r="C30" s="585">
        <v>263726.85073000001</v>
      </c>
      <c r="D30" s="585">
        <v>588.54700000000003</v>
      </c>
      <c r="E30" s="585">
        <v>176518.58963</v>
      </c>
      <c r="F30" s="585">
        <v>87796.808100000024</v>
      </c>
      <c r="G30" s="585">
        <v>30934.251379999991</v>
      </c>
      <c r="H30" s="585">
        <v>0</v>
      </c>
      <c r="I30" s="585">
        <v>32816.280839999803</v>
      </c>
      <c r="J30" s="585">
        <v>0</v>
      </c>
      <c r="K30" s="586">
        <v>85914.778640000222</v>
      </c>
      <c r="L30" s="586">
        <v>27618.51690000001</v>
      </c>
      <c r="M30" s="586">
        <v>7090.2135999999937</v>
      </c>
      <c r="N30" s="586">
        <v>53739.95889397541</v>
      </c>
      <c r="O30" s="586">
        <v>-2533.9107539751831</v>
      </c>
      <c r="P30" s="586">
        <v>0</v>
      </c>
      <c r="Q30" s="587">
        <v>-2533.9107539751831</v>
      </c>
    </row>
    <row r="31" spans="2:17" ht="19.5" customHeight="1" x14ac:dyDescent="0.3">
      <c r="B31" s="17" t="s">
        <v>284</v>
      </c>
      <c r="C31" s="585">
        <v>235438.47</v>
      </c>
      <c r="D31" s="585">
        <v>3158.7449999999999</v>
      </c>
      <c r="E31" s="585">
        <v>155757.78599999999</v>
      </c>
      <c r="F31" s="585">
        <v>82839.429000000004</v>
      </c>
      <c r="G31" s="585">
        <v>26734.414000000001</v>
      </c>
      <c r="H31" s="585">
        <v>0</v>
      </c>
      <c r="I31" s="585">
        <v>55848.305</v>
      </c>
      <c r="J31" s="585">
        <v>0</v>
      </c>
      <c r="K31" s="586">
        <v>53725.538</v>
      </c>
      <c r="L31" s="586">
        <v>29920.268</v>
      </c>
      <c r="M31" s="586">
        <v>23348.440999999999</v>
      </c>
      <c r="N31" s="586">
        <v>12537.869000000001</v>
      </c>
      <c r="O31" s="586">
        <v>-12081.04</v>
      </c>
      <c r="P31" s="586">
        <v>8575.3439999999991</v>
      </c>
      <c r="Q31" s="587">
        <v>-3505.6959999999999</v>
      </c>
    </row>
    <row r="32" spans="2:17" ht="19.5" customHeight="1" x14ac:dyDescent="0.3">
      <c r="B32" s="17" t="s">
        <v>285</v>
      </c>
      <c r="C32" s="585">
        <v>37522.572999999997</v>
      </c>
      <c r="D32" s="585">
        <v>2381.1149999999998</v>
      </c>
      <c r="E32" s="585">
        <v>2970.704603385695</v>
      </c>
      <c r="F32" s="585">
        <v>36932.983396614312</v>
      </c>
      <c r="G32" s="585">
        <v>11939.999</v>
      </c>
      <c r="H32" s="585">
        <v>0</v>
      </c>
      <c r="I32" s="585">
        <v>16879.343000000001</v>
      </c>
      <c r="J32" s="585">
        <v>0</v>
      </c>
      <c r="K32" s="586">
        <v>31993.6393966143</v>
      </c>
      <c r="L32" s="586">
        <v>1058.81</v>
      </c>
      <c r="M32" s="586">
        <v>6014.5280000000002</v>
      </c>
      <c r="N32" s="586">
        <v>10016.496999999999</v>
      </c>
      <c r="O32" s="586">
        <v>14903.80439661431</v>
      </c>
      <c r="P32" s="586">
        <v>0</v>
      </c>
      <c r="Q32" s="587">
        <v>14903.80439661431</v>
      </c>
    </row>
    <row r="33" spans="2:17" ht="19.5" customHeight="1" x14ac:dyDescent="0.3">
      <c r="B33" s="17" t="s">
        <v>286</v>
      </c>
      <c r="C33" s="585">
        <v>119373.83805000001</v>
      </c>
      <c r="D33" s="585">
        <v>0</v>
      </c>
      <c r="E33" s="585">
        <v>74722.957570735336</v>
      </c>
      <c r="F33" s="585">
        <v>44650.880479264662</v>
      </c>
      <c r="G33" s="585">
        <v>18763.627248518838</v>
      </c>
      <c r="H33" s="585">
        <v>0</v>
      </c>
      <c r="I33" s="585">
        <v>24831.751795811699</v>
      </c>
      <c r="J33" s="585">
        <v>0</v>
      </c>
      <c r="K33" s="586">
        <v>38582.755931971813</v>
      </c>
      <c r="L33" s="586">
        <v>-10811.27168367716</v>
      </c>
      <c r="M33" s="586">
        <v>-4348.3370799142194</v>
      </c>
      <c r="N33" s="586">
        <v>20131.093346747431</v>
      </c>
      <c r="O33" s="586">
        <v>33611.271348815739</v>
      </c>
      <c r="P33" s="586">
        <v>7460.1520250286876</v>
      </c>
      <c r="Q33" s="587">
        <v>41071.423373844431</v>
      </c>
    </row>
    <row r="34" spans="2:17" ht="19.5" customHeight="1" x14ac:dyDescent="0.3">
      <c r="B34" s="17" t="s">
        <v>287</v>
      </c>
      <c r="C34" s="585">
        <v>1720.327</v>
      </c>
      <c r="D34" s="585">
        <v>0</v>
      </c>
      <c r="E34" s="585">
        <v>1389.78</v>
      </c>
      <c r="F34" s="585">
        <v>330.54700000000003</v>
      </c>
      <c r="G34" s="585">
        <v>0</v>
      </c>
      <c r="H34" s="585">
        <v>0</v>
      </c>
      <c r="I34" s="585">
        <v>468.17650200000008</v>
      </c>
      <c r="J34" s="585">
        <v>0</v>
      </c>
      <c r="K34" s="586">
        <v>-137.62950200000009</v>
      </c>
      <c r="L34" s="586">
        <v>0</v>
      </c>
      <c r="M34" s="586">
        <v>17.619579999999988</v>
      </c>
      <c r="N34" s="586">
        <v>930.19995041175537</v>
      </c>
      <c r="O34" s="586">
        <v>-1085.449032411756</v>
      </c>
      <c r="P34" s="586">
        <v>225.28084878225101</v>
      </c>
      <c r="Q34" s="587">
        <v>-860.16818362950448</v>
      </c>
    </row>
    <row r="35" spans="2:17" ht="19.5" customHeight="1" x14ac:dyDescent="0.3">
      <c r="B35" s="17" t="s">
        <v>288</v>
      </c>
      <c r="C35" s="585">
        <v>0</v>
      </c>
      <c r="D35" s="585">
        <v>0</v>
      </c>
      <c r="E35" s="585">
        <v>0</v>
      </c>
      <c r="F35" s="585">
        <v>0</v>
      </c>
      <c r="G35" s="585">
        <v>0</v>
      </c>
      <c r="H35" s="585">
        <v>0</v>
      </c>
      <c r="I35" s="585">
        <v>0</v>
      </c>
      <c r="J35" s="585">
        <v>0</v>
      </c>
      <c r="K35" s="586">
        <v>0</v>
      </c>
      <c r="L35" s="586">
        <v>0</v>
      </c>
      <c r="M35" s="586">
        <v>0</v>
      </c>
      <c r="N35" s="586">
        <v>0</v>
      </c>
      <c r="O35" s="586">
        <v>0</v>
      </c>
      <c r="P35" s="586">
        <v>0</v>
      </c>
      <c r="Q35" s="587">
        <v>0</v>
      </c>
    </row>
    <row r="36" spans="2:17" ht="19.5" customHeight="1" x14ac:dyDescent="0.3">
      <c r="B36" s="17" t="s">
        <v>48</v>
      </c>
      <c r="C36" s="585">
        <v>34904.680999999997</v>
      </c>
      <c r="D36" s="585">
        <v>0</v>
      </c>
      <c r="E36" s="585">
        <v>4916.8496990791691</v>
      </c>
      <c r="F36" s="585">
        <v>29987.831300920829</v>
      </c>
      <c r="G36" s="585">
        <v>20364.963291597531</v>
      </c>
      <c r="H36" s="585">
        <v>0</v>
      </c>
      <c r="I36" s="585">
        <v>0</v>
      </c>
      <c r="J36" s="585">
        <v>0</v>
      </c>
      <c r="K36" s="586">
        <v>50352.794592518359</v>
      </c>
      <c r="L36" s="586">
        <v>5546.7060000000001</v>
      </c>
      <c r="M36" s="586">
        <v>1080.323857268985</v>
      </c>
      <c r="N36" s="586">
        <v>3168.938168547917</v>
      </c>
      <c r="O36" s="586">
        <v>40556.826566701457</v>
      </c>
      <c r="P36" s="586">
        <v>2081.2081989848539</v>
      </c>
      <c r="Q36" s="587">
        <v>42638.034765686309</v>
      </c>
    </row>
    <row r="37" spans="2:17" ht="19.5" customHeight="1" x14ac:dyDescent="0.3">
      <c r="B37" s="17" t="s">
        <v>49</v>
      </c>
      <c r="C37" s="585">
        <v>42782.514000000003</v>
      </c>
      <c r="D37" s="585">
        <v>0</v>
      </c>
      <c r="E37" s="585">
        <v>11482.531000000001</v>
      </c>
      <c r="F37" s="585">
        <v>31299.983</v>
      </c>
      <c r="G37" s="585">
        <v>13782.848</v>
      </c>
      <c r="H37" s="585">
        <v>0</v>
      </c>
      <c r="I37" s="585">
        <v>14689.364</v>
      </c>
      <c r="J37" s="585">
        <v>0</v>
      </c>
      <c r="K37" s="586">
        <v>30393.467000000001</v>
      </c>
      <c r="L37" s="586">
        <v>21809.138978782681</v>
      </c>
      <c r="M37" s="586">
        <v>4832.3329999999996</v>
      </c>
      <c r="N37" s="586">
        <v>14576.484628908711</v>
      </c>
      <c r="O37" s="586">
        <v>-10824.48960769139</v>
      </c>
      <c r="P37" s="586">
        <v>6781.3159999999998</v>
      </c>
      <c r="Q37" s="587">
        <v>-4043.173607691388</v>
      </c>
    </row>
    <row r="38" spans="2:17" ht="19.5" customHeight="1" x14ac:dyDescent="0.3">
      <c r="B38" s="17" t="s">
        <v>289</v>
      </c>
      <c r="C38" s="585">
        <v>248966.035</v>
      </c>
      <c r="D38" s="585">
        <v>42.344000000000001</v>
      </c>
      <c r="E38" s="585">
        <v>68595.519</v>
      </c>
      <c r="F38" s="585">
        <v>180412.86</v>
      </c>
      <c r="G38" s="585">
        <v>75336.98</v>
      </c>
      <c r="H38" s="585">
        <v>0</v>
      </c>
      <c r="I38" s="585">
        <v>78491.823000000004</v>
      </c>
      <c r="J38" s="585">
        <v>0</v>
      </c>
      <c r="K38" s="586">
        <v>177258.01699999999</v>
      </c>
      <c r="L38" s="586">
        <v>22283.350999999999</v>
      </c>
      <c r="M38" s="586">
        <v>21437.02</v>
      </c>
      <c r="N38" s="586">
        <v>98533.778999999995</v>
      </c>
      <c r="O38" s="586">
        <v>35003.866999999998</v>
      </c>
      <c r="P38" s="586">
        <v>25359.548999999999</v>
      </c>
      <c r="Q38" s="587">
        <v>60363.415999999997</v>
      </c>
    </row>
    <row r="39" spans="2:17" ht="19.5" customHeight="1" x14ac:dyDescent="0.3">
      <c r="B39" s="17" t="s">
        <v>50</v>
      </c>
      <c r="C39" s="585">
        <v>16237.20419</v>
      </c>
      <c r="D39" s="585">
        <v>0</v>
      </c>
      <c r="E39" s="585">
        <v>148.9685362167483</v>
      </c>
      <c r="F39" s="585">
        <v>16088.235653783249</v>
      </c>
      <c r="G39" s="585">
        <v>10307.585999999999</v>
      </c>
      <c r="H39" s="585">
        <v>0</v>
      </c>
      <c r="I39" s="585">
        <v>6264.2979999999998</v>
      </c>
      <c r="J39" s="585">
        <v>-4025.2673500000001</v>
      </c>
      <c r="K39" s="586">
        <v>24156.791003783252</v>
      </c>
      <c r="L39" s="586">
        <v>-2451.9022942392421</v>
      </c>
      <c r="M39" s="586">
        <v>3292.2750000000001</v>
      </c>
      <c r="N39" s="586">
        <v>6834.9331105604842</v>
      </c>
      <c r="O39" s="586">
        <v>16481.485187462011</v>
      </c>
      <c r="P39" s="586">
        <v>512.767805152763</v>
      </c>
      <c r="Q39" s="587">
        <v>16994.252992614769</v>
      </c>
    </row>
    <row r="40" spans="2:17" ht="19.5" customHeight="1" x14ac:dyDescent="0.3">
      <c r="B40" s="17" t="s">
        <v>51</v>
      </c>
      <c r="C40" s="585">
        <v>9927</v>
      </c>
      <c r="D40" s="585">
        <v>660</v>
      </c>
      <c r="E40" s="585">
        <v>2745</v>
      </c>
      <c r="F40" s="585">
        <v>7842</v>
      </c>
      <c r="G40" s="585">
        <v>4275</v>
      </c>
      <c r="H40" s="585">
        <v>0</v>
      </c>
      <c r="I40" s="585">
        <v>1718</v>
      </c>
      <c r="J40" s="585">
        <v>0</v>
      </c>
      <c r="K40" s="586">
        <v>10399</v>
      </c>
      <c r="L40" s="586">
        <v>9715</v>
      </c>
      <c r="M40" s="586">
        <v>1638</v>
      </c>
      <c r="N40" s="586">
        <v>6580</v>
      </c>
      <c r="O40" s="586">
        <v>-7534</v>
      </c>
      <c r="P40" s="586">
        <v>0</v>
      </c>
      <c r="Q40" s="587">
        <v>-7534</v>
      </c>
    </row>
    <row r="41" spans="2:17" ht="19.5" customHeight="1" x14ac:dyDescent="0.3">
      <c r="B41" s="17" t="s">
        <v>52</v>
      </c>
      <c r="C41" s="585">
        <v>3012.0949999999998</v>
      </c>
      <c r="D41" s="585">
        <v>0</v>
      </c>
      <c r="E41" s="585">
        <v>0</v>
      </c>
      <c r="F41" s="585">
        <v>3012.0949999999998</v>
      </c>
      <c r="G41" s="585">
        <v>0</v>
      </c>
      <c r="H41" s="585">
        <v>0</v>
      </c>
      <c r="I41" s="585">
        <v>-90.325000000000003</v>
      </c>
      <c r="J41" s="585">
        <v>0</v>
      </c>
      <c r="K41" s="586">
        <v>3102.42</v>
      </c>
      <c r="L41" s="586">
        <v>11017.535</v>
      </c>
      <c r="M41" s="586">
        <v>528.05200000000002</v>
      </c>
      <c r="N41" s="586">
        <v>1601.393808267374</v>
      </c>
      <c r="O41" s="586">
        <v>-10044.56080826737</v>
      </c>
      <c r="P41" s="586">
        <v>0</v>
      </c>
      <c r="Q41" s="587">
        <v>-10044.56080826737</v>
      </c>
    </row>
    <row r="42" spans="2:17" ht="19.5" customHeight="1" x14ac:dyDescent="0.3">
      <c r="B42" s="17" t="s">
        <v>54</v>
      </c>
      <c r="C42" s="585">
        <v>0</v>
      </c>
      <c r="D42" s="585">
        <v>0</v>
      </c>
      <c r="E42" s="585">
        <v>0</v>
      </c>
      <c r="F42" s="585">
        <v>0</v>
      </c>
      <c r="G42" s="585">
        <v>0</v>
      </c>
      <c r="H42" s="585">
        <v>0</v>
      </c>
      <c r="I42" s="585">
        <v>0</v>
      </c>
      <c r="J42" s="585">
        <v>0</v>
      </c>
      <c r="K42" s="586">
        <v>0</v>
      </c>
      <c r="L42" s="586">
        <v>0</v>
      </c>
      <c r="M42" s="586">
        <v>0</v>
      </c>
      <c r="N42" s="586">
        <v>0</v>
      </c>
      <c r="O42" s="586">
        <v>0</v>
      </c>
      <c r="P42" s="586">
        <v>0</v>
      </c>
      <c r="Q42" s="587">
        <v>0</v>
      </c>
    </row>
    <row r="43" spans="2:17" ht="19.5" customHeight="1" x14ac:dyDescent="0.3">
      <c r="B43" s="163" t="s">
        <v>55</v>
      </c>
      <c r="C43" s="588">
        <f t="shared" ref="C43:Q43" si="0">SUM(C6:C42)</f>
        <v>4657627.8131800005</v>
      </c>
      <c r="D43" s="588">
        <f t="shared" si="0"/>
        <v>101585.73359999999</v>
      </c>
      <c r="E43" s="588">
        <f t="shared" si="0"/>
        <v>2866664.3658919376</v>
      </c>
      <c r="F43" s="588">
        <f t="shared" si="0"/>
        <v>1892549.1808880612</v>
      </c>
      <c r="G43" s="588">
        <f t="shared" si="0"/>
        <v>662434.27071616158</v>
      </c>
      <c r="H43" s="588">
        <f t="shared" si="0"/>
        <v>529</v>
      </c>
      <c r="I43" s="588">
        <f t="shared" si="0"/>
        <v>720590.54270700039</v>
      </c>
      <c r="J43" s="588">
        <f t="shared" si="0"/>
        <v>3230.8186500000002</v>
      </c>
      <c r="K43" s="588">
        <f t="shared" si="0"/>
        <v>1831691.0902472218</v>
      </c>
      <c r="L43" s="588">
        <f t="shared" si="0"/>
        <v>1045904.0364522231</v>
      </c>
      <c r="M43" s="588">
        <f t="shared" si="0"/>
        <v>-17553.167938664046</v>
      </c>
      <c r="N43" s="588">
        <f t="shared" si="0"/>
        <v>873220.34726360324</v>
      </c>
      <c r="O43" s="588">
        <f t="shared" si="0"/>
        <v>-69881.125529940022</v>
      </c>
      <c r="P43" s="588">
        <f t="shared" si="0"/>
        <v>230942.54770793824</v>
      </c>
      <c r="Q43" s="588">
        <f t="shared" si="0"/>
        <v>161062.42217799815</v>
      </c>
    </row>
    <row r="44" spans="2:17" ht="19.5" customHeight="1" x14ac:dyDescent="0.35">
      <c r="B44" s="837" t="s">
        <v>56</v>
      </c>
      <c r="C44" s="723"/>
      <c r="D44" s="723"/>
      <c r="E44" s="723"/>
      <c r="F44" s="723"/>
      <c r="G44" s="723"/>
      <c r="H44" s="723"/>
      <c r="I44" s="723"/>
      <c r="J44" s="723"/>
      <c r="K44" s="723"/>
      <c r="L44" s="723"/>
      <c r="M44" s="723"/>
      <c r="N44" s="723"/>
      <c r="O44" s="723"/>
      <c r="P44" s="723"/>
      <c r="Q44" s="724"/>
    </row>
    <row r="45" spans="2:17" ht="19.5" customHeight="1" x14ac:dyDescent="0.3">
      <c r="B45" s="17" t="s">
        <v>57</v>
      </c>
      <c r="C45" s="585">
        <v>0</v>
      </c>
      <c r="D45" s="585">
        <v>115276.7721155656</v>
      </c>
      <c r="E45" s="585">
        <v>9647.4505905114747</v>
      </c>
      <c r="F45" s="585">
        <v>105629.3215250542</v>
      </c>
      <c r="G45" s="585">
        <v>40050.304511248687</v>
      </c>
      <c r="H45" s="585">
        <v>0</v>
      </c>
      <c r="I45" s="585">
        <v>54944.176644654297</v>
      </c>
      <c r="J45" s="585">
        <v>0</v>
      </c>
      <c r="K45" s="585">
        <v>90735.449391648566</v>
      </c>
      <c r="L45" s="585">
        <v>-8079.4589999999998</v>
      </c>
      <c r="M45" s="585">
        <v>35314.004999999997</v>
      </c>
      <c r="N45" s="585">
        <v>15778.480833915241</v>
      </c>
      <c r="O45" s="585">
        <v>47722.422557733327</v>
      </c>
      <c r="P45" s="585">
        <v>20313.818914089439</v>
      </c>
      <c r="Q45" s="593">
        <v>68036.241471822766</v>
      </c>
    </row>
    <row r="46" spans="2:17" ht="19.5" customHeight="1" x14ac:dyDescent="0.3">
      <c r="B46" s="17" t="s">
        <v>290</v>
      </c>
      <c r="C46" s="585">
        <v>0</v>
      </c>
      <c r="D46" s="585">
        <v>42486.527000000002</v>
      </c>
      <c r="E46" s="585">
        <v>304.31099999999998</v>
      </c>
      <c r="F46" s="585">
        <v>42182.216</v>
      </c>
      <c r="G46" s="585">
        <v>7190.5360000000001</v>
      </c>
      <c r="H46" s="585">
        <v>0</v>
      </c>
      <c r="I46" s="585">
        <v>11048.394</v>
      </c>
      <c r="J46" s="585">
        <v>0</v>
      </c>
      <c r="K46" s="585">
        <v>38324.358</v>
      </c>
      <c r="L46" s="585">
        <v>3995.6329999999998</v>
      </c>
      <c r="M46" s="585">
        <v>0</v>
      </c>
      <c r="N46" s="585">
        <v>5179.6496687979943</v>
      </c>
      <c r="O46" s="585">
        <v>29149.07533120201</v>
      </c>
      <c r="P46" s="585">
        <v>0</v>
      </c>
      <c r="Q46" s="593">
        <v>29149.07533120201</v>
      </c>
    </row>
    <row r="47" spans="2:17" ht="19.5" customHeight="1" x14ac:dyDescent="0.3">
      <c r="B47" s="17" t="s">
        <v>291</v>
      </c>
      <c r="C47" s="585">
        <v>0</v>
      </c>
      <c r="D47" s="585">
        <v>591474.02399999998</v>
      </c>
      <c r="E47" s="585">
        <v>0</v>
      </c>
      <c r="F47" s="585">
        <v>591474.02399999998</v>
      </c>
      <c r="G47" s="585">
        <v>19206.137609603309</v>
      </c>
      <c r="H47" s="585">
        <v>8.6757162273213702</v>
      </c>
      <c r="I47" s="585">
        <v>30080.839702360441</v>
      </c>
      <c r="J47" s="585">
        <v>0</v>
      </c>
      <c r="K47" s="585">
        <v>580607.99762347015</v>
      </c>
      <c r="L47" s="585">
        <v>10725.97020991904</v>
      </c>
      <c r="M47" s="585">
        <v>14147.194</v>
      </c>
      <c r="N47" s="585">
        <v>7686.9085401316761</v>
      </c>
      <c r="O47" s="585">
        <v>548047.92487341946</v>
      </c>
      <c r="P47" s="585">
        <v>4893.4026102685993</v>
      </c>
      <c r="Q47" s="593">
        <v>552941.32748368802</v>
      </c>
    </row>
    <row r="48" spans="2:17" ht="19.5" customHeight="1" x14ac:dyDescent="0.3">
      <c r="B48" s="17" t="s">
        <v>59</v>
      </c>
      <c r="C48" s="585">
        <v>0</v>
      </c>
      <c r="D48" s="585">
        <v>153399.26300000001</v>
      </c>
      <c r="E48" s="585">
        <v>0</v>
      </c>
      <c r="F48" s="585">
        <v>153399.26300000001</v>
      </c>
      <c r="G48" s="585">
        <v>43217.385999999999</v>
      </c>
      <c r="H48" s="585">
        <v>0</v>
      </c>
      <c r="I48" s="585">
        <v>29668.037</v>
      </c>
      <c r="J48" s="585">
        <v>0</v>
      </c>
      <c r="K48" s="585">
        <v>166948.61199999999</v>
      </c>
      <c r="L48" s="585">
        <v>16099.451999999999</v>
      </c>
      <c r="M48" s="585">
        <v>31660.084999999999</v>
      </c>
      <c r="N48" s="585">
        <v>17793.166000000001</v>
      </c>
      <c r="O48" s="585">
        <v>101395.909</v>
      </c>
      <c r="P48" s="585">
        <v>48783.182999999997</v>
      </c>
      <c r="Q48" s="593">
        <v>150179.092</v>
      </c>
    </row>
    <row r="49" spans="2:17" ht="19.5" customHeight="1" x14ac:dyDescent="0.3">
      <c r="B49" s="17" t="s">
        <v>292</v>
      </c>
      <c r="C49" s="594">
        <v>0</v>
      </c>
      <c r="D49" s="594">
        <v>165773.04500000001</v>
      </c>
      <c r="E49" s="594">
        <v>214.27199999999999</v>
      </c>
      <c r="F49" s="594">
        <v>165558.77299999999</v>
      </c>
      <c r="G49" s="594">
        <v>34180.813999999998</v>
      </c>
      <c r="H49" s="594">
        <v>0</v>
      </c>
      <c r="I49" s="594">
        <v>0</v>
      </c>
      <c r="J49" s="594">
        <v>0</v>
      </c>
      <c r="K49" s="594">
        <v>199739.587</v>
      </c>
      <c r="L49" s="594">
        <v>547320.80976153829</v>
      </c>
      <c r="M49" s="594">
        <v>92957.774405231423</v>
      </c>
      <c r="N49" s="594">
        <v>72028.531746924418</v>
      </c>
      <c r="O49" s="594">
        <v>-512567.52891369408</v>
      </c>
      <c r="P49" s="594">
        <v>39269.705724620428</v>
      </c>
      <c r="Q49" s="595">
        <v>-473297.82318907371</v>
      </c>
    </row>
    <row r="50" spans="2:17" ht="19.5" customHeight="1" x14ac:dyDescent="0.3">
      <c r="B50" s="244" t="s">
        <v>55</v>
      </c>
      <c r="C50" s="599">
        <f t="shared" ref="C50:Q50" si="1">SUM(C45:C49)</f>
        <v>0</v>
      </c>
      <c r="D50" s="599">
        <f t="shared" si="1"/>
        <v>1068409.6311155655</v>
      </c>
      <c r="E50" s="599">
        <f t="shared" si="1"/>
        <v>10166.033590511475</v>
      </c>
      <c r="F50" s="599">
        <f t="shared" si="1"/>
        <v>1058243.5975250541</v>
      </c>
      <c r="G50" s="599">
        <f t="shared" si="1"/>
        <v>143845.17812085198</v>
      </c>
      <c r="H50" s="599">
        <f t="shared" si="1"/>
        <v>8.6757162273213702</v>
      </c>
      <c r="I50" s="599">
        <f t="shared" si="1"/>
        <v>125741.44734701475</v>
      </c>
      <c r="J50" s="599">
        <f t="shared" si="1"/>
        <v>0</v>
      </c>
      <c r="K50" s="599">
        <f t="shared" si="1"/>
        <v>1076356.0040151186</v>
      </c>
      <c r="L50" s="599">
        <f t="shared" si="1"/>
        <v>570062.40597145737</v>
      </c>
      <c r="M50" s="599">
        <f t="shared" si="1"/>
        <v>174079.05840523139</v>
      </c>
      <c r="N50" s="599">
        <f t="shared" si="1"/>
        <v>118466.73678976933</v>
      </c>
      <c r="O50" s="599">
        <f t="shared" si="1"/>
        <v>213747.80284866074</v>
      </c>
      <c r="P50" s="599">
        <f t="shared" si="1"/>
        <v>113260.11024897845</v>
      </c>
      <c r="Q50" s="599">
        <f t="shared" si="1"/>
        <v>327007.9130976391</v>
      </c>
    </row>
    <row r="51" spans="2:17" ht="19.5" customHeight="1" x14ac:dyDescent="0.35">
      <c r="B51" s="838" t="s">
        <v>61</v>
      </c>
      <c r="C51" s="728"/>
      <c r="D51" s="728"/>
      <c r="E51" s="728"/>
      <c r="F51" s="728"/>
      <c r="G51" s="728"/>
      <c r="H51" s="728"/>
      <c r="I51" s="728"/>
      <c r="J51" s="728"/>
      <c r="K51" s="728"/>
      <c r="L51" s="728"/>
      <c r="M51" s="728"/>
      <c r="N51" s="728"/>
      <c r="O51" s="728"/>
      <c r="P51" s="728"/>
      <c r="Q51" s="728"/>
    </row>
  </sheetData>
  <sheetProtection algorithmName="SHA-512" hashValue="2FTbCUPXqPDzYUmpVIl8/kW4wRxcjvTNvEs02UsSpV1VMZ+bP19OtZK89vEnz5oCzza8gYm0bJtgNfWbjPd43g==" saltValue="yKgacs7muY1jijajBWl03g==" spinCount="100000" sheet="1" objects="1" scenarios="1"/>
  <mergeCells count="4">
    <mergeCell ref="B5:Q5"/>
    <mergeCell ref="B51:Q51"/>
    <mergeCell ref="B3:Q3"/>
    <mergeCell ref="B44:Q44"/>
  </mergeCells>
  <pageMargins left="0.7" right="0.7" top="0.75" bottom="0.75" header="0.3" footer="0.3"/>
  <pageSetup scale="43" orientation="landscape"/>
  <headerFooter>
    <oddFooter>&amp;C_x000D_&amp;1#&amp;"Calibri"&amp;11&amp;K000000 Britam Public</oddFooter>
  </headerFooter>
  <drawing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35">
    <tabColor rgb="FFCC9900"/>
    <pageSetUpPr fitToPage="1"/>
  </sheetPr>
  <dimension ref="B3:Q51"/>
  <sheetViews>
    <sheetView showGridLines="0" topLeftCell="B1" zoomScale="80" zoomScaleNormal="80" workbookViewId="0">
      <selection activeCell="B4" sqref="B4"/>
    </sheetView>
  </sheetViews>
  <sheetFormatPr defaultRowHeight="20.25" customHeight="1" x14ac:dyDescent="0.35"/>
  <cols>
    <col min="2" max="2" width="41.453125" bestFit="1" customWidth="1"/>
    <col min="3" max="10" width="15.453125" customWidth="1"/>
    <col min="11" max="11" width="17.54296875" customWidth="1"/>
    <col min="12" max="16" width="15.453125" customWidth="1"/>
    <col min="17" max="17" width="16.453125" customWidth="1"/>
  </cols>
  <sheetData>
    <row r="3" spans="2:17" ht="20.25" customHeight="1" x14ac:dyDescent="0.35">
      <c r="B3" s="800" t="s">
        <v>1616</v>
      </c>
      <c r="C3" s="723"/>
      <c r="D3" s="723"/>
      <c r="E3" s="723"/>
      <c r="F3" s="723"/>
      <c r="G3" s="723"/>
      <c r="H3" s="723"/>
      <c r="I3" s="723"/>
      <c r="J3" s="723"/>
      <c r="K3" s="723"/>
      <c r="L3" s="723"/>
      <c r="M3" s="723"/>
      <c r="N3" s="723"/>
      <c r="O3" s="723"/>
      <c r="P3" s="723"/>
      <c r="Q3" s="724"/>
    </row>
    <row r="4" spans="2:17" ht="26.5" customHeight="1" x14ac:dyDescent="0.35">
      <c r="B4" s="13" t="s">
        <v>1</v>
      </c>
      <c r="C4" s="100" t="s">
        <v>479</v>
      </c>
      <c r="D4" s="100" t="s">
        <v>480</v>
      </c>
      <c r="E4" s="100" t="s">
        <v>481</v>
      </c>
      <c r="F4" s="100" t="s">
        <v>204</v>
      </c>
      <c r="G4" s="100" t="s">
        <v>482</v>
      </c>
      <c r="H4" s="100" t="s">
        <v>483</v>
      </c>
      <c r="I4" s="100" t="s">
        <v>484</v>
      </c>
      <c r="J4" s="100" t="s">
        <v>483</v>
      </c>
      <c r="K4" s="16" t="s">
        <v>485</v>
      </c>
      <c r="L4" s="16" t="s">
        <v>486</v>
      </c>
      <c r="M4" s="16" t="s">
        <v>407</v>
      </c>
      <c r="N4" s="16" t="s">
        <v>408</v>
      </c>
      <c r="O4" s="16" t="s">
        <v>487</v>
      </c>
      <c r="P4" s="16" t="s">
        <v>3</v>
      </c>
      <c r="Q4" s="16" t="s">
        <v>488</v>
      </c>
    </row>
    <row r="5" spans="2:17" ht="20.25" customHeight="1" x14ac:dyDescent="0.35">
      <c r="B5" s="837" t="s">
        <v>17</v>
      </c>
      <c r="C5" s="723"/>
      <c r="D5" s="723"/>
      <c r="E5" s="723"/>
      <c r="F5" s="723"/>
      <c r="G5" s="723"/>
      <c r="H5" s="723"/>
      <c r="I5" s="723"/>
      <c r="J5" s="723"/>
      <c r="K5" s="723"/>
      <c r="L5" s="723"/>
      <c r="M5" s="723"/>
      <c r="N5" s="723"/>
      <c r="O5" s="723"/>
      <c r="P5" s="723"/>
      <c r="Q5" s="724"/>
    </row>
    <row r="6" spans="2:17" ht="20.25" customHeight="1" x14ac:dyDescent="0.35">
      <c r="B6" s="255" t="s">
        <v>18</v>
      </c>
      <c r="C6" s="585">
        <v>1185.08052</v>
      </c>
      <c r="D6" s="585">
        <v>0</v>
      </c>
      <c r="E6" s="585">
        <v>410.92194212160479</v>
      </c>
      <c r="F6" s="585">
        <v>774.15857787839491</v>
      </c>
      <c r="G6" s="585">
        <v>0</v>
      </c>
      <c r="H6" s="585">
        <v>0</v>
      </c>
      <c r="I6" s="585">
        <v>124.288</v>
      </c>
      <c r="J6" s="585">
        <v>0</v>
      </c>
      <c r="K6" s="586">
        <v>649.8705778783949</v>
      </c>
      <c r="L6" s="586">
        <v>183.88826487573331</v>
      </c>
      <c r="M6" s="586">
        <v>-70.208979833441347</v>
      </c>
      <c r="N6" s="586">
        <v>191.2805926449939</v>
      </c>
      <c r="O6" s="586">
        <v>344.91070019110902</v>
      </c>
      <c r="P6" s="586">
        <v>54.834413747015233</v>
      </c>
      <c r="Q6" s="587">
        <v>399.74511393812418</v>
      </c>
    </row>
    <row r="7" spans="2:17" ht="20.25" customHeight="1" x14ac:dyDescent="0.35">
      <c r="B7" s="255" t="s">
        <v>19</v>
      </c>
      <c r="C7" s="585">
        <v>4209.2460000000001</v>
      </c>
      <c r="D7" s="585">
        <v>0</v>
      </c>
      <c r="E7" s="585">
        <v>3304.7289700000001</v>
      </c>
      <c r="F7" s="585">
        <v>904.5170300000002</v>
      </c>
      <c r="G7" s="585">
        <v>574.61</v>
      </c>
      <c r="H7" s="585">
        <v>0</v>
      </c>
      <c r="I7" s="585">
        <v>465.41399999999999</v>
      </c>
      <c r="J7" s="585">
        <v>0</v>
      </c>
      <c r="K7" s="586">
        <v>1013.71303</v>
      </c>
      <c r="L7" s="586">
        <v>850.49892999999975</v>
      </c>
      <c r="M7" s="586">
        <v>-319.92099999999999</v>
      </c>
      <c r="N7" s="586">
        <v>471.42540471787999</v>
      </c>
      <c r="O7" s="586">
        <v>11.70969528212049</v>
      </c>
      <c r="P7" s="586">
        <v>239.41544344973141</v>
      </c>
      <c r="Q7" s="587">
        <v>251.12513873185191</v>
      </c>
    </row>
    <row r="8" spans="2:17" ht="20.25" customHeight="1" x14ac:dyDescent="0.35">
      <c r="B8" s="255" t="s">
        <v>20</v>
      </c>
      <c r="C8" s="585">
        <v>23112.112249999998</v>
      </c>
      <c r="D8" s="585">
        <v>0</v>
      </c>
      <c r="E8" s="585">
        <v>21554.617999999999</v>
      </c>
      <c r="F8" s="585">
        <v>1557.49425</v>
      </c>
      <c r="G8" s="585">
        <v>46.472000000000001</v>
      </c>
      <c r="H8" s="585">
        <v>0</v>
      </c>
      <c r="I8" s="585">
        <v>40.583419999999933</v>
      </c>
      <c r="J8" s="585">
        <v>0</v>
      </c>
      <c r="K8" s="586">
        <v>1563.38283</v>
      </c>
      <c r="L8" s="586">
        <v>-6042.5082199999988</v>
      </c>
      <c r="M8" s="586">
        <v>-6548.3180000000002</v>
      </c>
      <c r="N8" s="586">
        <v>1631.8297334227279</v>
      </c>
      <c r="O8" s="586">
        <v>12522.379316577269</v>
      </c>
      <c r="P8" s="586">
        <v>0</v>
      </c>
      <c r="Q8" s="587">
        <v>12522.379316577269</v>
      </c>
    </row>
    <row r="9" spans="2:17" ht="20.25" customHeight="1" x14ac:dyDescent="0.35">
      <c r="B9" s="255" t="s">
        <v>22</v>
      </c>
      <c r="C9" s="585">
        <v>273380.45199999999</v>
      </c>
      <c r="D9" s="585">
        <v>564.58000000000004</v>
      </c>
      <c r="E9" s="585">
        <v>112694.5673565677</v>
      </c>
      <c r="F9" s="585">
        <v>161250.46464343229</v>
      </c>
      <c r="G9" s="585">
        <v>27487.899047109298</v>
      </c>
      <c r="H9" s="585">
        <v>0</v>
      </c>
      <c r="I9" s="585">
        <v>32022.207999999999</v>
      </c>
      <c r="J9" s="585">
        <v>0</v>
      </c>
      <c r="K9" s="586">
        <v>156716.15569054161</v>
      </c>
      <c r="L9" s="586">
        <v>77602.688572041152</v>
      </c>
      <c r="M9" s="586">
        <v>-10191.87945014071</v>
      </c>
      <c r="N9" s="586">
        <v>39815.827502876651</v>
      </c>
      <c r="O9" s="586">
        <v>49489.519065764529</v>
      </c>
      <c r="P9" s="586">
        <v>21939.933885492839</v>
      </c>
      <c r="Q9" s="587">
        <v>71429.452951257379</v>
      </c>
    </row>
    <row r="10" spans="2:17" ht="20.25" customHeight="1" x14ac:dyDescent="0.35">
      <c r="B10" s="255" t="s">
        <v>278</v>
      </c>
      <c r="C10" s="585">
        <v>612515.87181999872</v>
      </c>
      <c r="D10" s="585">
        <v>0</v>
      </c>
      <c r="E10" s="585">
        <v>517466.55550999998</v>
      </c>
      <c r="F10" s="585">
        <v>95049.316309998685</v>
      </c>
      <c r="G10" s="585">
        <v>4759.4295099999981</v>
      </c>
      <c r="H10" s="585">
        <v>0</v>
      </c>
      <c r="I10" s="585">
        <v>5044.3354499999959</v>
      </c>
      <c r="J10" s="585">
        <v>0</v>
      </c>
      <c r="K10" s="586">
        <v>94764.410369998688</v>
      </c>
      <c r="L10" s="586">
        <v>31077.644459133309</v>
      </c>
      <c r="M10" s="586">
        <v>-51913.217230000017</v>
      </c>
      <c r="N10" s="586">
        <v>36019.329313847018</v>
      </c>
      <c r="O10" s="586">
        <v>79580.653827018381</v>
      </c>
      <c r="P10" s="586">
        <v>26643.62669049231</v>
      </c>
      <c r="Q10" s="587">
        <v>106224.28051751071</v>
      </c>
    </row>
    <row r="11" spans="2:17" ht="20.25" customHeight="1" x14ac:dyDescent="0.35">
      <c r="B11" s="255" t="s">
        <v>279</v>
      </c>
      <c r="C11" s="585">
        <v>29769.558000000001</v>
      </c>
      <c r="D11" s="585">
        <v>423.62599999999998</v>
      </c>
      <c r="E11" s="585">
        <v>16659.592000000001</v>
      </c>
      <c r="F11" s="585">
        <v>13533.592000000001</v>
      </c>
      <c r="G11" s="585">
        <v>2933.7179999999998</v>
      </c>
      <c r="H11" s="585">
        <v>0</v>
      </c>
      <c r="I11" s="585">
        <v>3557.5836568670138</v>
      </c>
      <c r="J11" s="585">
        <v>44.12</v>
      </c>
      <c r="K11" s="586">
        <v>12865.606343132989</v>
      </c>
      <c r="L11" s="586">
        <v>1396.104</v>
      </c>
      <c r="M11" s="586">
        <v>727.928</v>
      </c>
      <c r="N11" s="586">
        <v>11120.31</v>
      </c>
      <c r="O11" s="586">
        <v>-378.73565686701431</v>
      </c>
      <c r="P11" s="586">
        <v>1271.029513943367</v>
      </c>
      <c r="Q11" s="587">
        <v>892.2938570763522</v>
      </c>
    </row>
    <row r="12" spans="2:17" ht="20.25" customHeight="1" x14ac:dyDescent="0.35">
      <c r="B12" s="255" t="s">
        <v>25</v>
      </c>
      <c r="C12" s="585">
        <v>44537.181969999991</v>
      </c>
      <c r="D12" s="585">
        <v>63258.691809999997</v>
      </c>
      <c r="E12" s="585">
        <v>53616.721149999998</v>
      </c>
      <c r="F12" s="585">
        <v>54179.152629999982</v>
      </c>
      <c r="G12" s="585">
        <v>9548.9279999999999</v>
      </c>
      <c r="H12" s="585">
        <v>0</v>
      </c>
      <c r="I12" s="585">
        <v>22901.129990000001</v>
      </c>
      <c r="J12" s="585">
        <v>0</v>
      </c>
      <c r="K12" s="586">
        <v>40826.950639999981</v>
      </c>
      <c r="L12" s="586">
        <v>11326.985739999989</v>
      </c>
      <c r="M12" s="586">
        <v>6643.9948800000011</v>
      </c>
      <c r="N12" s="586">
        <v>27891.19315847044</v>
      </c>
      <c r="O12" s="586">
        <v>-5035.2231384704482</v>
      </c>
      <c r="P12" s="586">
        <v>9750.7134519182691</v>
      </c>
      <c r="Q12" s="587">
        <v>4715.49031344782</v>
      </c>
    </row>
    <row r="13" spans="2:17" ht="20.25" customHeight="1" x14ac:dyDescent="0.35">
      <c r="B13" s="255" t="s">
        <v>26</v>
      </c>
      <c r="C13" s="585">
        <v>3662.8180000000002</v>
      </c>
      <c r="D13" s="585">
        <v>793.822</v>
      </c>
      <c r="E13" s="585">
        <v>8576.7139999999999</v>
      </c>
      <c r="F13" s="585">
        <v>-4120.0739999999996</v>
      </c>
      <c r="G13" s="585">
        <v>2888.2849999999999</v>
      </c>
      <c r="H13" s="585">
        <v>0</v>
      </c>
      <c r="I13" s="585">
        <v>456.76299999999998</v>
      </c>
      <c r="J13" s="585">
        <v>0</v>
      </c>
      <c r="K13" s="586">
        <v>-1688.5519999999999</v>
      </c>
      <c r="L13" s="586">
        <v>-2872.9749999999999</v>
      </c>
      <c r="M13" s="586">
        <v>-314.78800000000001</v>
      </c>
      <c r="N13" s="586">
        <v>2986.1523516626289</v>
      </c>
      <c r="O13" s="586">
        <v>-1486.9413516626289</v>
      </c>
      <c r="P13" s="586">
        <v>419.75823782081483</v>
      </c>
      <c r="Q13" s="587">
        <v>-1067.183113841814</v>
      </c>
    </row>
    <row r="14" spans="2:17" ht="20.25" customHeight="1" x14ac:dyDescent="0.35">
      <c r="B14" s="255" t="s">
        <v>27</v>
      </c>
      <c r="C14" s="585">
        <v>797.04100000000005</v>
      </c>
      <c r="D14" s="585">
        <v>0</v>
      </c>
      <c r="E14" s="585">
        <v>0</v>
      </c>
      <c r="F14" s="585">
        <v>797.04100000000005</v>
      </c>
      <c r="G14" s="585">
        <v>144.03652</v>
      </c>
      <c r="H14" s="585">
        <v>0</v>
      </c>
      <c r="I14" s="585">
        <v>243.30188999999999</v>
      </c>
      <c r="J14" s="585">
        <v>0</v>
      </c>
      <c r="K14" s="586">
        <v>697.77562999999998</v>
      </c>
      <c r="L14" s="586">
        <v>0</v>
      </c>
      <c r="M14" s="586">
        <v>147.63924835820481</v>
      </c>
      <c r="N14" s="586">
        <v>0</v>
      </c>
      <c r="O14" s="586">
        <v>550.1363816417952</v>
      </c>
      <c r="P14" s="586">
        <v>0</v>
      </c>
      <c r="Q14" s="587">
        <v>550.1363816417952</v>
      </c>
    </row>
    <row r="15" spans="2:17" ht="20.25" customHeight="1" x14ac:dyDescent="0.35">
      <c r="B15" s="255" t="s">
        <v>28</v>
      </c>
      <c r="C15" s="585">
        <v>133480.39600000001</v>
      </c>
      <c r="D15" s="585">
        <v>0</v>
      </c>
      <c r="E15" s="585">
        <v>102021.63099999999</v>
      </c>
      <c r="F15" s="585">
        <v>31458.764999999999</v>
      </c>
      <c r="G15" s="585">
        <v>16743.939999999999</v>
      </c>
      <c r="H15" s="585">
        <v>0</v>
      </c>
      <c r="I15" s="585">
        <v>20117.737000000001</v>
      </c>
      <c r="J15" s="585">
        <v>0</v>
      </c>
      <c r="K15" s="586">
        <v>28084.968000000001</v>
      </c>
      <c r="L15" s="586">
        <v>12474.781999999999</v>
      </c>
      <c r="M15" s="586">
        <v>-2157.616</v>
      </c>
      <c r="N15" s="586">
        <v>15215.805</v>
      </c>
      <c r="O15" s="586">
        <v>2551.9969999999998</v>
      </c>
      <c r="P15" s="586">
        <v>0</v>
      </c>
      <c r="Q15" s="587">
        <v>2551.9969999999998</v>
      </c>
    </row>
    <row r="16" spans="2:17" ht="20.25" customHeight="1" x14ac:dyDescent="0.35">
      <c r="B16" s="255" t="s">
        <v>29</v>
      </c>
      <c r="C16" s="585">
        <v>140823.70000000001</v>
      </c>
      <c r="D16" s="585">
        <v>276.41000000000003</v>
      </c>
      <c r="E16" s="585">
        <v>87115.88812399999</v>
      </c>
      <c r="F16" s="585">
        <v>53984.221876000018</v>
      </c>
      <c r="G16" s="585">
        <v>15505.553728000001</v>
      </c>
      <c r="H16" s="585">
        <v>0</v>
      </c>
      <c r="I16" s="585">
        <v>17271.27038634679</v>
      </c>
      <c r="J16" s="585">
        <v>0</v>
      </c>
      <c r="K16" s="586">
        <v>52218.505217653234</v>
      </c>
      <c r="L16" s="586">
        <v>37156.199471390632</v>
      </c>
      <c r="M16" s="586">
        <v>9600.0021560000041</v>
      </c>
      <c r="N16" s="586">
        <v>18319.406399114268</v>
      </c>
      <c r="O16" s="586">
        <v>-12857.10280885168</v>
      </c>
      <c r="P16" s="586">
        <v>8488.2482630037557</v>
      </c>
      <c r="Q16" s="587">
        <v>-4368.854545847923</v>
      </c>
    </row>
    <row r="17" spans="2:17" ht="20.25" customHeight="1" x14ac:dyDescent="0.35">
      <c r="B17" s="255" t="s">
        <v>30</v>
      </c>
      <c r="C17" s="585">
        <v>638982.53200000001</v>
      </c>
      <c r="D17" s="585">
        <v>110.129</v>
      </c>
      <c r="E17" s="585">
        <v>419337.82799999998</v>
      </c>
      <c r="F17" s="585">
        <v>219754.83300000001</v>
      </c>
      <c r="G17" s="585">
        <v>108703.765</v>
      </c>
      <c r="H17" s="585">
        <v>0</v>
      </c>
      <c r="I17" s="585">
        <v>116147.69</v>
      </c>
      <c r="J17" s="585">
        <v>0</v>
      </c>
      <c r="K17" s="586">
        <v>212310.908</v>
      </c>
      <c r="L17" s="586">
        <v>57684.817000000003</v>
      </c>
      <c r="M17" s="586">
        <v>14530.313</v>
      </c>
      <c r="N17" s="586">
        <v>65016.644</v>
      </c>
      <c r="O17" s="586">
        <v>75079.134000000005</v>
      </c>
      <c r="P17" s="586">
        <v>54524.165999999997</v>
      </c>
      <c r="Q17" s="587">
        <v>129603.3</v>
      </c>
    </row>
    <row r="18" spans="2:17" ht="20.25" customHeight="1" x14ac:dyDescent="0.35">
      <c r="B18" s="255" t="s">
        <v>32</v>
      </c>
      <c r="C18" s="585">
        <v>505497.02399999998</v>
      </c>
      <c r="D18" s="585">
        <v>311.197</v>
      </c>
      <c r="E18" s="585">
        <v>351547.00799999997</v>
      </c>
      <c r="F18" s="585">
        <v>154261.21299999999</v>
      </c>
      <c r="G18" s="585">
        <v>24404.106</v>
      </c>
      <c r="H18" s="585">
        <v>0</v>
      </c>
      <c r="I18" s="585">
        <v>30961.266</v>
      </c>
      <c r="J18" s="585">
        <v>0</v>
      </c>
      <c r="K18" s="586">
        <v>147704.05300000001</v>
      </c>
      <c r="L18" s="586">
        <v>81952.880999999994</v>
      </c>
      <c r="M18" s="586">
        <v>-11071.543</v>
      </c>
      <c r="N18" s="586">
        <v>110284.977</v>
      </c>
      <c r="O18" s="586">
        <v>-33462.262000000002</v>
      </c>
      <c r="P18" s="586">
        <v>26527.371999999999</v>
      </c>
      <c r="Q18" s="587">
        <v>-6934.89</v>
      </c>
    </row>
    <row r="19" spans="2:17" ht="20.25" customHeight="1" x14ac:dyDescent="0.35">
      <c r="B19" s="255" t="s">
        <v>34</v>
      </c>
      <c r="C19" s="585">
        <v>292255.31199999998</v>
      </c>
      <c r="D19" s="585">
        <v>248.99100000000001</v>
      </c>
      <c r="E19" s="585">
        <v>119335.129</v>
      </c>
      <c r="F19" s="585">
        <v>173169.174</v>
      </c>
      <c r="G19" s="585">
        <v>25278.539000000001</v>
      </c>
      <c r="H19" s="585">
        <v>0</v>
      </c>
      <c r="I19" s="585">
        <v>26520.348000000002</v>
      </c>
      <c r="J19" s="585">
        <v>0</v>
      </c>
      <c r="K19" s="586">
        <v>171927.36499999999</v>
      </c>
      <c r="L19" s="586">
        <v>68430.744000000006</v>
      </c>
      <c r="M19" s="586">
        <v>15781.277</v>
      </c>
      <c r="N19" s="586">
        <v>65955.767000000007</v>
      </c>
      <c r="O19" s="586">
        <v>21759.577000000001</v>
      </c>
      <c r="P19" s="586">
        <v>26477.794000000002</v>
      </c>
      <c r="Q19" s="587">
        <v>48237.370999999999</v>
      </c>
    </row>
    <row r="20" spans="2:17" ht="20.25" customHeight="1" x14ac:dyDescent="0.35">
      <c r="B20" s="255" t="s">
        <v>35</v>
      </c>
      <c r="C20" s="585">
        <v>163998.37100000001</v>
      </c>
      <c r="D20" s="585">
        <v>1331.86</v>
      </c>
      <c r="E20" s="585">
        <v>31181.312000000002</v>
      </c>
      <c r="F20" s="585">
        <v>134148.91899999999</v>
      </c>
      <c r="G20" s="585">
        <v>6742.0360000000001</v>
      </c>
      <c r="H20" s="585">
        <v>0</v>
      </c>
      <c r="I20" s="585">
        <v>17489.507000000001</v>
      </c>
      <c r="J20" s="585">
        <v>0</v>
      </c>
      <c r="K20" s="586">
        <v>123401.448</v>
      </c>
      <c r="L20" s="586">
        <v>83300.683999999994</v>
      </c>
      <c r="M20" s="586">
        <v>18891.255000000001</v>
      </c>
      <c r="N20" s="586">
        <v>29960.645</v>
      </c>
      <c r="O20" s="586">
        <v>-8751.1360000000004</v>
      </c>
      <c r="P20" s="586">
        <v>1362.4590000000001</v>
      </c>
      <c r="Q20" s="587">
        <v>-7388.6769999999997</v>
      </c>
    </row>
    <row r="21" spans="2:17" ht="20.25" customHeight="1" x14ac:dyDescent="0.35">
      <c r="B21" s="255" t="s">
        <v>36</v>
      </c>
      <c r="C21" s="585">
        <v>291</v>
      </c>
      <c r="D21" s="585">
        <v>0</v>
      </c>
      <c r="E21" s="585">
        <v>45</v>
      </c>
      <c r="F21" s="585">
        <v>246</v>
      </c>
      <c r="G21" s="585">
        <v>164</v>
      </c>
      <c r="H21" s="585">
        <v>0</v>
      </c>
      <c r="I21" s="585">
        <v>175</v>
      </c>
      <c r="J21" s="585">
        <v>0</v>
      </c>
      <c r="K21" s="586">
        <v>235</v>
      </c>
      <c r="L21" s="586">
        <v>0</v>
      </c>
      <c r="M21" s="586">
        <v>49</v>
      </c>
      <c r="N21" s="586">
        <v>0</v>
      </c>
      <c r="O21" s="586">
        <v>186</v>
      </c>
      <c r="P21" s="586">
        <v>0</v>
      </c>
      <c r="Q21" s="587">
        <v>186</v>
      </c>
    </row>
    <row r="22" spans="2:17" ht="20.25" customHeight="1" x14ac:dyDescent="0.35">
      <c r="B22" s="255" t="s">
        <v>280</v>
      </c>
      <c r="C22" s="585">
        <v>140277</v>
      </c>
      <c r="D22" s="585">
        <v>0</v>
      </c>
      <c r="E22" s="585">
        <v>48800</v>
      </c>
      <c r="F22" s="585">
        <v>91476</v>
      </c>
      <c r="G22" s="585">
        <v>17679</v>
      </c>
      <c r="H22" s="585">
        <v>0</v>
      </c>
      <c r="I22" s="585">
        <v>19492</v>
      </c>
      <c r="J22" s="585">
        <v>0</v>
      </c>
      <c r="K22" s="586">
        <v>89664</v>
      </c>
      <c r="L22" s="586">
        <v>34197</v>
      </c>
      <c r="M22" s="586">
        <v>5586</v>
      </c>
      <c r="N22" s="586">
        <v>48566</v>
      </c>
      <c r="O22" s="586">
        <v>1314</v>
      </c>
      <c r="P22" s="586">
        <v>16286</v>
      </c>
      <c r="Q22" s="587">
        <v>17600</v>
      </c>
    </row>
    <row r="23" spans="2:17" ht="20.25" customHeight="1" x14ac:dyDescent="0.35">
      <c r="B23" s="255" t="s">
        <v>281</v>
      </c>
      <c r="C23" s="585">
        <v>0</v>
      </c>
      <c r="D23" s="585">
        <v>0</v>
      </c>
      <c r="E23" s="585">
        <v>0</v>
      </c>
      <c r="F23" s="585">
        <v>0</v>
      </c>
      <c r="G23" s="585">
        <v>0</v>
      </c>
      <c r="H23" s="585">
        <v>0</v>
      </c>
      <c r="I23" s="585">
        <v>0</v>
      </c>
      <c r="J23" s="585">
        <v>0</v>
      </c>
      <c r="K23" s="586">
        <v>0</v>
      </c>
      <c r="L23" s="586">
        <v>0</v>
      </c>
      <c r="M23" s="586">
        <v>0</v>
      </c>
      <c r="N23" s="586">
        <v>0</v>
      </c>
      <c r="O23" s="586">
        <v>0</v>
      </c>
      <c r="P23" s="586">
        <v>0</v>
      </c>
      <c r="Q23" s="587">
        <v>0</v>
      </c>
    </row>
    <row r="24" spans="2:17" ht="20.25" customHeight="1" x14ac:dyDescent="0.35">
      <c r="B24" s="255" t="s">
        <v>38</v>
      </c>
      <c r="C24" s="585">
        <v>105455.66</v>
      </c>
      <c r="D24" s="585">
        <v>1934.1</v>
      </c>
      <c r="E24" s="585">
        <v>8828.0519999999997</v>
      </c>
      <c r="F24" s="585">
        <v>98561.707999999999</v>
      </c>
      <c r="G24" s="585">
        <v>18889.87</v>
      </c>
      <c r="H24" s="585">
        <v>7307</v>
      </c>
      <c r="I24" s="585">
        <v>16447.834999999999</v>
      </c>
      <c r="J24" s="585">
        <v>0</v>
      </c>
      <c r="K24" s="586">
        <v>108310.743</v>
      </c>
      <c r="L24" s="586">
        <v>-64985.192999999999</v>
      </c>
      <c r="M24" s="586">
        <v>18406.937000000002</v>
      </c>
      <c r="N24" s="586">
        <v>38570.156000000003</v>
      </c>
      <c r="O24" s="586">
        <v>116318.84299999999</v>
      </c>
      <c r="P24" s="586">
        <v>32628.516</v>
      </c>
      <c r="Q24" s="587">
        <v>148947.359</v>
      </c>
    </row>
    <row r="25" spans="2:17" ht="20.25" customHeight="1" x14ac:dyDescent="0.35">
      <c r="B25" s="255" t="s">
        <v>39</v>
      </c>
      <c r="C25" s="585">
        <v>8602.4380000000001</v>
      </c>
      <c r="D25" s="585">
        <v>0</v>
      </c>
      <c r="E25" s="585">
        <v>2671.0786619619998</v>
      </c>
      <c r="F25" s="585">
        <v>5931.3593380380007</v>
      </c>
      <c r="G25" s="585">
        <v>1388.357</v>
      </c>
      <c r="H25" s="585">
        <v>0</v>
      </c>
      <c r="I25" s="585">
        <v>1621.357</v>
      </c>
      <c r="J25" s="585">
        <v>0</v>
      </c>
      <c r="K25" s="586">
        <v>5698.3593380380007</v>
      </c>
      <c r="L25" s="586">
        <v>-233.46744446916739</v>
      </c>
      <c r="M25" s="586">
        <v>75106.723738680565</v>
      </c>
      <c r="N25" s="586">
        <v>2216.1865395999721</v>
      </c>
      <c r="O25" s="586">
        <v>-71391.083495773375</v>
      </c>
      <c r="P25" s="586">
        <v>661.9787132954275</v>
      </c>
      <c r="Q25" s="587">
        <v>-70729.104782477938</v>
      </c>
    </row>
    <row r="26" spans="2:17" ht="20.25" customHeight="1" x14ac:dyDescent="0.35">
      <c r="B26" s="255" t="s">
        <v>40</v>
      </c>
      <c r="C26" s="585">
        <v>45808.974000000002</v>
      </c>
      <c r="D26" s="585">
        <v>45.002000000000002</v>
      </c>
      <c r="E26" s="585">
        <v>22933.05835491504</v>
      </c>
      <c r="F26" s="585">
        <v>22920.917645084959</v>
      </c>
      <c r="G26" s="585">
        <v>2887.5491798838689</v>
      </c>
      <c r="H26" s="585">
        <v>0</v>
      </c>
      <c r="I26" s="585">
        <v>3912.27318546794</v>
      </c>
      <c r="J26" s="585">
        <v>0</v>
      </c>
      <c r="K26" s="586">
        <v>21896.193639500889</v>
      </c>
      <c r="L26" s="586">
        <v>-1035.5543554832111</v>
      </c>
      <c r="M26" s="586">
        <v>427.88218086500473</v>
      </c>
      <c r="N26" s="586">
        <v>7773.7257215878199</v>
      </c>
      <c r="O26" s="586">
        <v>14730.140092531279</v>
      </c>
      <c r="P26" s="586">
        <v>2993.3677581592851</v>
      </c>
      <c r="Q26" s="587">
        <v>17723.507850690559</v>
      </c>
    </row>
    <row r="27" spans="2:17" ht="20.25" customHeight="1" x14ac:dyDescent="0.35">
      <c r="B27" s="255" t="s">
        <v>41</v>
      </c>
      <c r="C27" s="585">
        <v>381107.37699999998</v>
      </c>
      <c r="D27" s="585">
        <v>10703.01737</v>
      </c>
      <c r="E27" s="585">
        <v>146088.03508</v>
      </c>
      <c r="F27" s="585">
        <v>245722.35928999999</v>
      </c>
      <c r="G27" s="585">
        <v>29639.794999999998</v>
      </c>
      <c r="H27" s="585">
        <v>0</v>
      </c>
      <c r="I27" s="585">
        <v>40922.29</v>
      </c>
      <c r="J27" s="585">
        <v>0</v>
      </c>
      <c r="K27" s="586">
        <v>234439.86429</v>
      </c>
      <c r="L27" s="586">
        <v>118197.67080000001</v>
      </c>
      <c r="M27" s="586">
        <v>26565.848766866518</v>
      </c>
      <c r="N27" s="586">
        <v>63545.503012999907</v>
      </c>
      <c r="O27" s="586">
        <v>26130.84171013358</v>
      </c>
      <c r="P27" s="586">
        <v>0</v>
      </c>
      <c r="Q27" s="587">
        <v>26130.84171013358</v>
      </c>
    </row>
    <row r="28" spans="2:17" ht="20.25" customHeight="1" x14ac:dyDescent="0.35">
      <c r="B28" s="255" t="s">
        <v>282</v>
      </c>
      <c r="C28" s="585">
        <v>91118</v>
      </c>
      <c r="D28" s="585">
        <v>0</v>
      </c>
      <c r="E28" s="585">
        <v>72978</v>
      </c>
      <c r="F28" s="585">
        <v>18140</v>
      </c>
      <c r="G28" s="585">
        <v>1168</v>
      </c>
      <c r="H28" s="585">
        <v>0</v>
      </c>
      <c r="I28" s="585">
        <v>696</v>
      </c>
      <c r="J28" s="585">
        <v>0</v>
      </c>
      <c r="K28" s="586">
        <v>18612</v>
      </c>
      <c r="L28" s="586">
        <v>2980</v>
      </c>
      <c r="M28" s="586">
        <v>-7349</v>
      </c>
      <c r="N28" s="586">
        <v>14182</v>
      </c>
      <c r="O28" s="586">
        <v>8800</v>
      </c>
      <c r="P28" s="586">
        <v>10796</v>
      </c>
      <c r="Q28" s="587">
        <v>19595</v>
      </c>
    </row>
    <row r="29" spans="2:17" ht="20.25" customHeight="1" x14ac:dyDescent="0.35">
      <c r="B29" s="255" t="s">
        <v>42</v>
      </c>
      <c r="C29" s="585">
        <v>154024.78899999999</v>
      </c>
      <c r="D29" s="585">
        <v>0</v>
      </c>
      <c r="E29" s="585">
        <v>80976.607000000004</v>
      </c>
      <c r="F29" s="585">
        <v>73048.182000000001</v>
      </c>
      <c r="G29" s="585">
        <v>10987.759</v>
      </c>
      <c r="H29" s="585">
        <v>0</v>
      </c>
      <c r="I29" s="585">
        <v>11624.302219776609</v>
      </c>
      <c r="J29" s="585">
        <v>0</v>
      </c>
      <c r="K29" s="586">
        <v>72411.638780223395</v>
      </c>
      <c r="L29" s="586">
        <v>58866.928691636982</v>
      </c>
      <c r="M29" s="586">
        <v>10013.338</v>
      </c>
      <c r="N29" s="586">
        <v>30786.767434662459</v>
      </c>
      <c r="O29" s="586">
        <v>-27255.395346076031</v>
      </c>
      <c r="P29" s="586">
        <v>6428.5878839638972</v>
      </c>
      <c r="Q29" s="587">
        <v>-20826.807462112141</v>
      </c>
    </row>
    <row r="30" spans="2:17" ht="20.25" customHeight="1" x14ac:dyDescent="0.35">
      <c r="B30" s="255" t="s">
        <v>283</v>
      </c>
      <c r="C30" s="585">
        <v>106955.62022</v>
      </c>
      <c r="D30" s="585">
        <v>2531.6451999999999</v>
      </c>
      <c r="E30" s="585">
        <v>35682.69081</v>
      </c>
      <c r="F30" s="585">
        <v>73804.574609999996</v>
      </c>
      <c r="G30" s="585">
        <v>14636.33861999998</v>
      </c>
      <c r="H30" s="585">
        <v>0</v>
      </c>
      <c r="I30" s="585">
        <v>12419.55156</v>
      </c>
      <c r="J30" s="585">
        <v>0</v>
      </c>
      <c r="K30" s="586">
        <v>76021.361669999969</v>
      </c>
      <c r="L30" s="586">
        <v>29191.561000000002</v>
      </c>
      <c r="M30" s="586">
        <v>3809.5035334189852</v>
      </c>
      <c r="N30" s="586">
        <v>52695.485921333333</v>
      </c>
      <c r="O30" s="586">
        <v>-9675.1887847523467</v>
      </c>
      <c r="P30" s="586">
        <v>0</v>
      </c>
      <c r="Q30" s="587">
        <v>-9675.1887847523467</v>
      </c>
    </row>
    <row r="31" spans="2:17" ht="20.25" customHeight="1" x14ac:dyDescent="0.35">
      <c r="B31" s="255" t="s">
        <v>284</v>
      </c>
      <c r="C31" s="585">
        <v>3268.3530000000001</v>
      </c>
      <c r="D31" s="585">
        <v>0</v>
      </c>
      <c r="E31" s="585">
        <v>-1251.28</v>
      </c>
      <c r="F31" s="585">
        <v>4519.6329999999998</v>
      </c>
      <c r="G31" s="585">
        <v>577.72500000000002</v>
      </c>
      <c r="H31" s="585">
        <v>0</v>
      </c>
      <c r="I31" s="585">
        <v>1163.299</v>
      </c>
      <c r="J31" s="585">
        <v>0</v>
      </c>
      <c r="K31" s="586">
        <v>3934.0590000000002</v>
      </c>
      <c r="L31" s="586">
        <v>7653.5619999999999</v>
      </c>
      <c r="M31" s="586">
        <v>556.92200000000003</v>
      </c>
      <c r="N31" s="586">
        <v>2.5739999999999998</v>
      </c>
      <c r="O31" s="586">
        <v>-4278.9989999999998</v>
      </c>
      <c r="P31" s="586">
        <v>117.467</v>
      </c>
      <c r="Q31" s="587">
        <v>-4161.5320000000002</v>
      </c>
    </row>
    <row r="32" spans="2:17" ht="20.25" customHeight="1" x14ac:dyDescent="0.35">
      <c r="B32" s="255" t="s">
        <v>285</v>
      </c>
      <c r="C32" s="585">
        <v>11572.507</v>
      </c>
      <c r="D32" s="585">
        <v>459.67599999999999</v>
      </c>
      <c r="E32" s="585">
        <v>2017.8112605659539</v>
      </c>
      <c r="F32" s="585">
        <v>10014.371739434049</v>
      </c>
      <c r="G32" s="585">
        <v>1223.7249999999999</v>
      </c>
      <c r="H32" s="585">
        <v>0</v>
      </c>
      <c r="I32" s="585">
        <v>3435.538</v>
      </c>
      <c r="J32" s="585">
        <v>0</v>
      </c>
      <c r="K32" s="586">
        <v>7802.5587394340446</v>
      </c>
      <c r="L32" s="586">
        <v>3186.453</v>
      </c>
      <c r="M32" s="586">
        <v>429.61399999999998</v>
      </c>
      <c r="N32" s="586">
        <v>3036.59</v>
      </c>
      <c r="O32" s="586">
        <v>1149.9017394340451</v>
      </c>
      <c r="P32" s="586">
        <v>0</v>
      </c>
      <c r="Q32" s="587">
        <v>1149.9017394340451</v>
      </c>
    </row>
    <row r="33" spans="2:17" ht="20.25" customHeight="1" x14ac:dyDescent="0.35">
      <c r="B33" s="255" t="s">
        <v>286</v>
      </c>
      <c r="C33" s="585">
        <v>73923.441289999988</v>
      </c>
      <c r="D33" s="585">
        <v>0</v>
      </c>
      <c r="E33" s="585">
        <v>48072.116500365708</v>
      </c>
      <c r="F33" s="585">
        <v>25851.324789634291</v>
      </c>
      <c r="G33" s="585">
        <v>6141.8154474701341</v>
      </c>
      <c r="H33" s="585">
        <v>0</v>
      </c>
      <c r="I33" s="585">
        <v>6442.6855346765806</v>
      </c>
      <c r="J33" s="585">
        <v>0</v>
      </c>
      <c r="K33" s="586">
        <v>25550.45470242784</v>
      </c>
      <c r="L33" s="586">
        <v>8671.6566288330378</v>
      </c>
      <c r="M33" s="586">
        <v>2708.8681842986848</v>
      </c>
      <c r="N33" s="586">
        <v>12466.380585823779</v>
      </c>
      <c r="O33" s="586">
        <v>1703.549303472334</v>
      </c>
      <c r="P33" s="586">
        <v>4619.7736392264933</v>
      </c>
      <c r="Q33" s="587">
        <v>6323.3229426988282</v>
      </c>
    </row>
    <row r="34" spans="2:17" ht="20.25" customHeight="1" x14ac:dyDescent="0.35">
      <c r="B34" s="255" t="s">
        <v>287</v>
      </c>
      <c r="C34" s="585">
        <v>0</v>
      </c>
      <c r="D34" s="585">
        <v>0</v>
      </c>
      <c r="E34" s="585">
        <v>0</v>
      </c>
      <c r="F34" s="585">
        <v>0</v>
      </c>
      <c r="G34" s="585">
        <v>0</v>
      </c>
      <c r="H34" s="585">
        <v>0</v>
      </c>
      <c r="I34" s="585">
        <v>0</v>
      </c>
      <c r="J34" s="585">
        <v>0</v>
      </c>
      <c r="K34" s="586">
        <v>0</v>
      </c>
      <c r="L34" s="586">
        <v>0</v>
      </c>
      <c r="M34" s="586">
        <v>0</v>
      </c>
      <c r="N34" s="586">
        <v>0</v>
      </c>
      <c r="O34" s="586">
        <v>0</v>
      </c>
      <c r="P34" s="586">
        <v>0</v>
      </c>
      <c r="Q34" s="587">
        <v>0</v>
      </c>
    </row>
    <row r="35" spans="2:17" ht="20.25" customHeight="1" x14ac:dyDescent="0.35">
      <c r="B35" s="255" t="s">
        <v>288</v>
      </c>
      <c r="C35" s="585">
        <v>0</v>
      </c>
      <c r="D35" s="585">
        <v>0</v>
      </c>
      <c r="E35" s="585">
        <v>0</v>
      </c>
      <c r="F35" s="585">
        <v>0</v>
      </c>
      <c r="G35" s="585">
        <v>0</v>
      </c>
      <c r="H35" s="585">
        <v>0</v>
      </c>
      <c r="I35" s="585">
        <v>0</v>
      </c>
      <c r="J35" s="585">
        <v>0</v>
      </c>
      <c r="K35" s="586">
        <v>0</v>
      </c>
      <c r="L35" s="586">
        <v>0</v>
      </c>
      <c r="M35" s="586">
        <v>0</v>
      </c>
      <c r="N35" s="586">
        <v>0</v>
      </c>
      <c r="O35" s="586">
        <v>0</v>
      </c>
      <c r="P35" s="586">
        <v>0</v>
      </c>
      <c r="Q35" s="587">
        <v>0</v>
      </c>
    </row>
    <row r="36" spans="2:17" ht="20.25" customHeight="1" x14ac:dyDescent="0.35">
      <c r="B36" s="255" t="s">
        <v>48</v>
      </c>
      <c r="C36" s="585">
        <v>7805.8710000000001</v>
      </c>
      <c r="D36" s="585">
        <v>0</v>
      </c>
      <c r="E36" s="585">
        <v>1099.574423195583</v>
      </c>
      <c r="F36" s="585">
        <v>6706.2965768044169</v>
      </c>
      <c r="G36" s="585">
        <v>4530.1246959154314</v>
      </c>
      <c r="H36" s="585">
        <v>0</v>
      </c>
      <c r="I36" s="585">
        <v>0</v>
      </c>
      <c r="J36" s="585">
        <v>0</v>
      </c>
      <c r="K36" s="586">
        <v>11236.42127271985</v>
      </c>
      <c r="L36" s="586">
        <v>66.552000000000007</v>
      </c>
      <c r="M36" s="586">
        <v>241.59707026298599</v>
      </c>
      <c r="N36" s="586">
        <v>2178.3955993188961</v>
      </c>
      <c r="O36" s="586">
        <v>8749.8766031379673</v>
      </c>
      <c r="P36" s="586">
        <v>465.42876943691601</v>
      </c>
      <c r="Q36" s="587">
        <v>9215.305372574885</v>
      </c>
    </row>
    <row r="37" spans="2:17" ht="20.25" customHeight="1" x14ac:dyDescent="0.35">
      <c r="B37" s="255" t="s">
        <v>49</v>
      </c>
      <c r="C37" s="585">
        <v>236792.8225500001</v>
      </c>
      <c r="D37" s="585">
        <v>119.94499999999999</v>
      </c>
      <c r="E37" s="585">
        <v>98890.282000000007</v>
      </c>
      <c r="F37" s="585">
        <v>138022.4855500001</v>
      </c>
      <c r="G37" s="585">
        <v>16710.651999999998</v>
      </c>
      <c r="H37" s="585">
        <v>0</v>
      </c>
      <c r="I37" s="585">
        <v>16436.937999999998</v>
      </c>
      <c r="J37" s="585">
        <v>0</v>
      </c>
      <c r="K37" s="586">
        <v>138296.19955000011</v>
      </c>
      <c r="L37" s="586">
        <v>18536.432653428761</v>
      </c>
      <c r="M37" s="586">
        <v>-3699.4169999999999</v>
      </c>
      <c r="N37" s="586">
        <v>64277.440558668713</v>
      </c>
      <c r="O37" s="586">
        <v>59181.743337902597</v>
      </c>
      <c r="P37" s="586">
        <v>38133.870000000003</v>
      </c>
      <c r="Q37" s="587">
        <v>97315.6133379026</v>
      </c>
    </row>
    <row r="38" spans="2:17" ht="20.25" customHeight="1" x14ac:dyDescent="0.35">
      <c r="B38" s="255" t="s">
        <v>289</v>
      </c>
      <c r="C38" s="585">
        <v>86370.707999999999</v>
      </c>
      <c r="D38" s="585">
        <v>0</v>
      </c>
      <c r="E38" s="585">
        <v>18683.077000000001</v>
      </c>
      <c r="F38" s="585">
        <v>67687.630999999994</v>
      </c>
      <c r="G38" s="585">
        <v>13109.334999999999</v>
      </c>
      <c r="H38" s="585">
        <v>0</v>
      </c>
      <c r="I38" s="585">
        <v>14440.655000000001</v>
      </c>
      <c r="J38" s="585">
        <v>0</v>
      </c>
      <c r="K38" s="586">
        <v>66356.311000000002</v>
      </c>
      <c r="L38" s="586">
        <v>-9352.9779999999992</v>
      </c>
      <c r="M38" s="586">
        <v>10813.75</v>
      </c>
      <c r="N38" s="586">
        <v>53251.409</v>
      </c>
      <c r="O38" s="586">
        <v>11644.13</v>
      </c>
      <c r="P38" s="586">
        <v>8796.1790000000001</v>
      </c>
      <c r="Q38" s="587">
        <v>20440.309000000001</v>
      </c>
    </row>
    <row r="39" spans="2:17" ht="20.25" customHeight="1" x14ac:dyDescent="0.35">
      <c r="B39" s="255" t="s">
        <v>50</v>
      </c>
      <c r="C39" s="585">
        <v>6448.8430099999996</v>
      </c>
      <c r="D39" s="585">
        <v>0</v>
      </c>
      <c r="E39" s="585">
        <v>2247.8357766820218</v>
      </c>
      <c r="F39" s="585">
        <v>4201.0072333179787</v>
      </c>
      <c r="G39" s="585">
        <v>1234.8530000000001</v>
      </c>
      <c r="H39" s="585">
        <v>775.54300000000001</v>
      </c>
      <c r="I39" s="585">
        <v>1930.81</v>
      </c>
      <c r="J39" s="585">
        <v>-5328.4298399999998</v>
      </c>
      <c r="K39" s="586">
        <v>9609.0230733179778</v>
      </c>
      <c r="L39" s="586">
        <v>-592.64004827298322</v>
      </c>
      <c r="M39" s="586">
        <v>1735.0809999999999</v>
      </c>
      <c r="N39" s="586">
        <v>2714.5936023272711</v>
      </c>
      <c r="O39" s="586">
        <v>5751.9885192636903</v>
      </c>
      <c r="P39" s="586">
        <v>203.6532297874883</v>
      </c>
      <c r="Q39" s="587">
        <v>5955.6417490511794</v>
      </c>
    </row>
    <row r="40" spans="2:17" ht="20.25" customHeight="1" x14ac:dyDescent="0.35">
      <c r="B40" s="255" t="s">
        <v>51</v>
      </c>
      <c r="C40" s="585">
        <v>2777</v>
      </c>
      <c r="D40" s="585">
        <v>440</v>
      </c>
      <c r="E40" s="585">
        <v>4144</v>
      </c>
      <c r="F40" s="585">
        <v>-926</v>
      </c>
      <c r="G40" s="585">
        <v>2586</v>
      </c>
      <c r="H40" s="585">
        <v>0</v>
      </c>
      <c r="I40" s="585">
        <v>235</v>
      </c>
      <c r="J40" s="585">
        <v>0</v>
      </c>
      <c r="K40" s="586">
        <v>1424</v>
      </c>
      <c r="L40" s="586">
        <v>71</v>
      </c>
      <c r="M40" s="586">
        <v>352</v>
      </c>
      <c r="N40" s="586">
        <v>1971</v>
      </c>
      <c r="O40" s="586">
        <v>-970</v>
      </c>
      <c r="P40" s="586">
        <v>0</v>
      </c>
      <c r="Q40" s="587">
        <v>-970</v>
      </c>
    </row>
    <row r="41" spans="2:17" ht="20.25" customHeight="1" x14ac:dyDescent="0.35">
      <c r="B41" s="255" t="s">
        <v>52</v>
      </c>
      <c r="C41" s="585">
        <v>19792.11</v>
      </c>
      <c r="D41" s="585">
        <v>0</v>
      </c>
      <c r="E41" s="585">
        <v>0</v>
      </c>
      <c r="F41" s="585">
        <v>19792.11</v>
      </c>
      <c r="G41" s="585">
        <v>0</v>
      </c>
      <c r="H41" s="585">
        <v>0</v>
      </c>
      <c r="I41" s="585">
        <v>-1234.943</v>
      </c>
      <c r="J41" s="585">
        <v>0</v>
      </c>
      <c r="K41" s="586">
        <v>21027.053</v>
      </c>
      <c r="L41" s="586">
        <v>452.875</v>
      </c>
      <c r="M41" s="586">
        <v>103.955</v>
      </c>
      <c r="N41" s="586">
        <v>349489.72974536038</v>
      </c>
      <c r="O41" s="586">
        <v>-329019.50674536038</v>
      </c>
      <c r="P41" s="586">
        <v>0</v>
      </c>
      <c r="Q41" s="587">
        <v>-329019.50674536038</v>
      </c>
    </row>
    <row r="42" spans="2:17" ht="20.25" customHeight="1" x14ac:dyDescent="0.35">
      <c r="B42" s="255" t="s">
        <v>54</v>
      </c>
      <c r="C42" s="585">
        <v>0</v>
      </c>
      <c r="D42" s="585">
        <v>0</v>
      </c>
      <c r="E42" s="585">
        <v>0</v>
      </c>
      <c r="F42" s="585">
        <v>0</v>
      </c>
      <c r="G42" s="585">
        <v>0</v>
      </c>
      <c r="H42" s="585">
        <v>0</v>
      </c>
      <c r="I42" s="585">
        <v>0</v>
      </c>
      <c r="J42" s="585">
        <v>0</v>
      </c>
      <c r="K42" s="586">
        <v>0</v>
      </c>
      <c r="L42" s="586">
        <v>0</v>
      </c>
      <c r="M42" s="586">
        <v>0</v>
      </c>
      <c r="N42" s="586">
        <v>0</v>
      </c>
      <c r="O42" s="586">
        <v>0</v>
      </c>
      <c r="P42" s="586">
        <v>0</v>
      </c>
      <c r="Q42" s="587">
        <v>0</v>
      </c>
    </row>
    <row r="43" spans="2:17" ht="20.25" customHeight="1" x14ac:dyDescent="0.35">
      <c r="B43" s="163" t="s">
        <v>55</v>
      </c>
      <c r="C43" s="588">
        <f t="shared" ref="C43:Q43" si="0">SUM(C6:C42)</f>
        <v>4350599.2106299987</v>
      </c>
      <c r="D43" s="588">
        <f t="shared" si="0"/>
        <v>83552.692380000008</v>
      </c>
      <c r="E43" s="588">
        <f t="shared" si="0"/>
        <v>2437729.1539203757</v>
      </c>
      <c r="F43" s="588">
        <f t="shared" si="0"/>
        <v>1996422.7490896231</v>
      </c>
      <c r="G43" s="588">
        <f t="shared" si="0"/>
        <v>389316.21674837865</v>
      </c>
      <c r="H43" s="588">
        <f t="shared" si="0"/>
        <v>8082.5429999999997</v>
      </c>
      <c r="I43" s="588">
        <f t="shared" si="0"/>
        <v>443524.017293135</v>
      </c>
      <c r="J43" s="588">
        <f t="shared" si="0"/>
        <v>-5284.3098399999999</v>
      </c>
      <c r="K43" s="588">
        <f t="shared" si="0"/>
        <v>1955581.8013848667</v>
      </c>
      <c r="L43" s="588">
        <f t="shared" si="0"/>
        <v>660394.29314311419</v>
      </c>
      <c r="M43" s="588">
        <f t="shared" si="0"/>
        <v>129593.52109877681</v>
      </c>
      <c r="N43" s="588">
        <f t="shared" si="0"/>
        <v>1172604.5301784391</v>
      </c>
      <c r="O43" s="588">
        <f t="shared" si="0"/>
        <v>-7010.5430354631972</v>
      </c>
      <c r="P43" s="588">
        <f t="shared" si="0"/>
        <v>299830.17289373762</v>
      </c>
      <c r="Q43" s="588">
        <f t="shared" si="0"/>
        <v>292818.62985827442</v>
      </c>
    </row>
    <row r="44" spans="2:17" ht="20.25" customHeight="1" x14ac:dyDescent="0.35">
      <c r="B44" s="837" t="s">
        <v>56</v>
      </c>
      <c r="C44" s="723"/>
      <c r="D44" s="723"/>
      <c r="E44" s="723"/>
      <c r="F44" s="723"/>
      <c r="G44" s="723"/>
      <c r="H44" s="723"/>
      <c r="I44" s="723"/>
      <c r="J44" s="723"/>
      <c r="K44" s="723"/>
      <c r="L44" s="723"/>
      <c r="M44" s="723"/>
      <c r="N44" s="723"/>
      <c r="O44" s="723"/>
      <c r="P44" s="723"/>
      <c r="Q44" s="724"/>
    </row>
    <row r="45" spans="2:17" ht="20.25" customHeight="1" x14ac:dyDescent="0.35">
      <c r="B45" s="17" t="s">
        <v>57</v>
      </c>
      <c r="C45" s="585">
        <v>0</v>
      </c>
      <c r="D45" s="585">
        <v>239202.30882295521</v>
      </c>
      <c r="E45" s="585">
        <v>56592.396739366137</v>
      </c>
      <c r="F45" s="585">
        <v>182609.91208358901</v>
      </c>
      <c r="G45" s="585">
        <v>72234.863362793156</v>
      </c>
      <c r="H45" s="585">
        <v>0</v>
      </c>
      <c r="I45" s="585">
        <v>42302.448890520718</v>
      </c>
      <c r="J45" s="585">
        <v>0</v>
      </c>
      <c r="K45" s="585">
        <v>212542.32655586151</v>
      </c>
      <c r="L45" s="585">
        <v>152067.6148779123</v>
      </c>
      <c r="M45" s="585">
        <v>87507.606</v>
      </c>
      <c r="N45" s="585">
        <v>25243.335674718572</v>
      </c>
      <c r="O45" s="585">
        <v>-52276.229996769413</v>
      </c>
      <c r="P45" s="585">
        <v>32499.234563925031</v>
      </c>
      <c r="Q45" s="593">
        <v>-19776.995432844389</v>
      </c>
    </row>
    <row r="46" spans="2:17" ht="20.25" customHeight="1" x14ac:dyDescent="0.35">
      <c r="B46" s="17" t="s">
        <v>290</v>
      </c>
      <c r="C46" s="585">
        <v>0</v>
      </c>
      <c r="D46" s="585">
        <v>241348.74299999999</v>
      </c>
      <c r="E46" s="585">
        <v>23662.567999999999</v>
      </c>
      <c r="F46" s="585">
        <v>217686.17499999999</v>
      </c>
      <c r="G46" s="585">
        <v>107806.024</v>
      </c>
      <c r="H46" s="585">
        <v>0</v>
      </c>
      <c r="I46" s="585">
        <v>99692.88</v>
      </c>
      <c r="J46" s="585">
        <v>0</v>
      </c>
      <c r="K46" s="585">
        <v>225799.31899999999</v>
      </c>
      <c r="L46" s="585">
        <v>142266.50099999999</v>
      </c>
      <c r="M46" s="585">
        <v>0</v>
      </c>
      <c r="N46" s="585">
        <v>29905.66639955161</v>
      </c>
      <c r="O46" s="585">
        <v>53627.151600448393</v>
      </c>
      <c r="P46" s="585">
        <v>0</v>
      </c>
      <c r="Q46" s="593">
        <v>53627.151600448393</v>
      </c>
    </row>
    <row r="47" spans="2:17" ht="20.25" customHeight="1" x14ac:dyDescent="0.35">
      <c r="B47" s="17" t="s">
        <v>291</v>
      </c>
      <c r="C47" s="585">
        <v>0</v>
      </c>
      <c r="D47" s="585">
        <v>110349.461</v>
      </c>
      <c r="E47" s="585">
        <v>-196.87</v>
      </c>
      <c r="F47" s="585">
        <v>110546.33100000001</v>
      </c>
      <c r="G47" s="585">
        <v>27020.126060724811</v>
      </c>
      <c r="H47" s="585">
        <v>0</v>
      </c>
      <c r="I47" s="585">
        <v>34052.626236766257</v>
      </c>
      <c r="J47" s="585">
        <v>4.3389233014806319</v>
      </c>
      <c r="K47" s="585">
        <v>103509.4919006571</v>
      </c>
      <c r="L47" s="585">
        <v>4778.2596602098683</v>
      </c>
      <c r="M47" s="585">
        <v>32218.846000000001</v>
      </c>
      <c r="N47" s="585">
        <v>12543.17545540737</v>
      </c>
      <c r="O47" s="585">
        <v>53969.210785039832</v>
      </c>
      <c r="P47" s="585">
        <v>7984.8496307717778</v>
      </c>
      <c r="Q47" s="593">
        <v>61954.060415811611</v>
      </c>
    </row>
    <row r="48" spans="2:17" ht="20.25" customHeight="1" x14ac:dyDescent="0.35">
      <c r="B48" s="17" t="s">
        <v>59</v>
      </c>
      <c r="C48" s="585">
        <v>0</v>
      </c>
      <c r="D48" s="585">
        <v>933845.679</v>
      </c>
      <c r="E48" s="585">
        <v>90081.636100000003</v>
      </c>
      <c r="F48" s="585">
        <v>843764.0429</v>
      </c>
      <c r="G48" s="585">
        <v>286783.00699999998</v>
      </c>
      <c r="H48" s="585">
        <v>0</v>
      </c>
      <c r="I48" s="585">
        <v>162917.13399999999</v>
      </c>
      <c r="J48" s="585">
        <v>0</v>
      </c>
      <c r="K48" s="585">
        <v>967629.91590000014</v>
      </c>
      <c r="L48" s="585">
        <v>420194.89299999998</v>
      </c>
      <c r="M48" s="585">
        <v>284303.13500000001</v>
      </c>
      <c r="N48" s="585">
        <v>75424.755000000005</v>
      </c>
      <c r="O48" s="585">
        <v>187707.13290000011</v>
      </c>
      <c r="P48" s="585">
        <v>206790.60399999999</v>
      </c>
      <c r="Q48" s="593">
        <v>394497.73690000008</v>
      </c>
    </row>
    <row r="49" spans="2:17" ht="20.25" customHeight="1" x14ac:dyDescent="0.35">
      <c r="B49" s="17" t="s">
        <v>292</v>
      </c>
      <c r="C49" s="594">
        <v>0</v>
      </c>
      <c r="D49" s="594">
        <v>168151.514</v>
      </c>
      <c r="E49" s="594">
        <v>14995.027</v>
      </c>
      <c r="F49" s="594">
        <v>153156.48699999999</v>
      </c>
      <c r="G49" s="594">
        <v>20221.02</v>
      </c>
      <c r="H49" s="594">
        <v>0</v>
      </c>
      <c r="I49" s="594">
        <v>31151.277999999998</v>
      </c>
      <c r="J49" s="594">
        <v>0</v>
      </c>
      <c r="K49" s="594">
        <v>142226.22899999999</v>
      </c>
      <c r="L49" s="594">
        <v>134710.04386426401</v>
      </c>
      <c r="M49" s="594">
        <v>37052.199000000001</v>
      </c>
      <c r="N49" s="594">
        <v>25022.67838147968</v>
      </c>
      <c r="O49" s="594">
        <v>-54558.692245743659</v>
      </c>
      <c r="P49" s="594">
        <v>13642.27747880598</v>
      </c>
      <c r="Q49" s="595">
        <v>-40916.414766937691</v>
      </c>
    </row>
    <row r="50" spans="2:17" ht="20.25" customHeight="1" x14ac:dyDescent="0.35">
      <c r="B50" s="244" t="s">
        <v>55</v>
      </c>
      <c r="C50" s="599">
        <f t="shared" ref="C50:Q50" si="1">SUM(C45:C49)</f>
        <v>0</v>
      </c>
      <c r="D50" s="599">
        <f t="shared" si="1"/>
        <v>1692897.7058229551</v>
      </c>
      <c r="E50" s="599">
        <f t="shared" si="1"/>
        <v>185134.75783936615</v>
      </c>
      <c r="F50" s="599">
        <f t="shared" si="1"/>
        <v>1507762.947983589</v>
      </c>
      <c r="G50" s="599">
        <f t="shared" si="1"/>
        <v>514065.04042351793</v>
      </c>
      <c r="H50" s="599">
        <f t="shared" si="1"/>
        <v>0</v>
      </c>
      <c r="I50" s="599">
        <f t="shared" si="1"/>
        <v>370116.36712728697</v>
      </c>
      <c r="J50" s="599">
        <f t="shared" si="1"/>
        <v>4.3389233014806319</v>
      </c>
      <c r="K50" s="599">
        <f t="shared" si="1"/>
        <v>1651707.2823565188</v>
      </c>
      <c r="L50" s="599">
        <f t="shared" si="1"/>
        <v>854017.3124023861</v>
      </c>
      <c r="M50" s="599">
        <f t="shared" si="1"/>
        <v>441081.78600000002</v>
      </c>
      <c r="N50" s="599">
        <f t="shared" si="1"/>
        <v>168139.61091115722</v>
      </c>
      <c r="O50" s="599">
        <f t="shared" si="1"/>
        <v>188468.57304297527</v>
      </c>
      <c r="P50" s="599">
        <f t="shared" si="1"/>
        <v>260916.96567350277</v>
      </c>
      <c r="Q50" s="599">
        <f t="shared" si="1"/>
        <v>449385.53871647798</v>
      </c>
    </row>
    <row r="51" spans="2:17" ht="20.25" customHeight="1" x14ac:dyDescent="0.35">
      <c r="B51" s="838" t="s">
        <v>61</v>
      </c>
      <c r="C51" s="728"/>
      <c r="D51" s="728"/>
      <c r="E51" s="728"/>
      <c r="F51" s="728"/>
      <c r="G51" s="728"/>
      <c r="H51" s="728"/>
      <c r="I51" s="728"/>
      <c r="J51" s="728"/>
      <c r="K51" s="728"/>
      <c r="L51" s="728"/>
      <c r="M51" s="728"/>
      <c r="N51" s="728"/>
      <c r="O51" s="728"/>
      <c r="P51" s="728"/>
      <c r="Q51" s="728"/>
    </row>
  </sheetData>
  <sheetProtection algorithmName="SHA-512" hashValue="I99CAsg4M9BQfWwqKy8bIn1llapLUvvJGFJpIOEOkw59jmSxmslPfWXl5SXEwfMx5MiIzEnq+6LYGQFSv7+2KA==" saltValue="0vB4Sh01Z+s70RxH93Qo/Q==" spinCount="100000" sheet="1" objects="1" scenarios="1"/>
  <mergeCells count="4">
    <mergeCell ref="B5:Q5"/>
    <mergeCell ref="B51:Q51"/>
    <mergeCell ref="B3:Q3"/>
    <mergeCell ref="B44:Q44"/>
  </mergeCells>
  <pageMargins left="0.7" right="0.7" top="0.75" bottom="0.75" header="0.3" footer="0.3"/>
  <pageSetup scale="43" orientation="landscape"/>
  <headerFooter>
    <oddFooter>&amp;C_x000D_&amp;1#&amp;"Calibri"&amp;11&amp;K000000 Britam Public</oddFooter>
  </headerFooter>
  <drawing r:id="rId1"/>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36">
    <tabColor rgb="FFCC9900"/>
    <pageSetUpPr fitToPage="1"/>
  </sheetPr>
  <dimension ref="B2:Q51"/>
  <sheetViews>
    <sheetView showGridLines="0" topLeftCell="M1" zoomScale="75" zoomScaleNormal="75" workbookViewId="0">
      <selection activeCell="B4" sqref="B4"/>
    </sheetView>
  </sheetViews>
  <sheetFormatPr defaultColWidth="9.1796875" defaultRowHeight="12.5" x14ac:dyDescent="0.25"/>
  <cols>
    <col min="1" max="1" width="9.1796875" style="51" customWidth="1"/>
    <col min="2" max="2" width="41.81640625" style="51" bestFit="1" customWidth="1"/>
    <col min="3" max="10" width="15.453125" style="51" customWidth="1"/>
    <col min="11" max="11" width="17.54296875" style="51" customWidth="1"/>
    <col min="12" max="16" width="15.453125" style="51" customWidth="1"/>
    <col min="17" max="17" width="16.453125" style="51" customWidth="1"/>
    <col min="18" max="18" width="11.1796875" style="51" bestFit="1" customWidth="1"/>
    <col min="19" max="19" width="10.81640625" style="51" bestFit="1" customWidth="1"/>
    <col min="20" max="41" width="9.1796875" style="51" customWidth="1"/>
    <col min="42" max="16384" width="9.1796875" style="51"/>
  </cols>
  <sheetData>
    <row r="2" spans="2:17" x14ac:dyDescent="0.25">
      <c r="M2" s="714"/>
      <c r="N2" s="714"/>
    </row>
    <row r="3" spans="2:17" ht="22.5" customHeight="1" x14ac:dyDescent="0.35">
      <c r="B3" s="800" t="s">
        <v>1615</v>
      </c>
      <c r="C3" s="723"/>
      <c r="D3" s="723"/>
      <c r="E3" s="723"/>
      <c r="F3" s="723"/>
      <c r="G3" s="723"/>
      <c r="H3" s="723"/>
      <c r="I3" s="723"/>
      <c r="J3" s="723"/>
      <c r="K3" s="723"/>
      <c r="L3" s="723"/>
      <c r="M3" s="723"/>
      <c r="N3" s="723"/>
      <c r="O3" s="723"/>
      <c r="P3" s="723"/>
      <c r="Q3" s="724"/>
    </row>
    <row r="4" spans="2:17" ht="41.25" customHeight="1" x14ac:dyDescent="0.3">
      <c r="B4" s="13" t="s">
        <v>1</v>
      </c>
      <c r="C4" s="100" t="s">
        <v>479</v>
      </c>
      <c r="D4" s="100" t="s">
        <v>480</v>
      </c>
      <c r="E4" s="100" t="s">
        <v>481</v>
      </c>
      <c r="F4" s="100" t="s">
        <v>204</v>
      </c>
      <c r="G4" s="100" t="s">
        <v>482</v>
      </c>
      <c r="H4" s="100" t="s">
        <v>483</v>
      </c>
      <c r="I4" s="100" t="s">
        <v>484</v>
      </c>
      <c r="J4" s="100" t="s">
        <v>483</v>
      </c>
      <c r="K4" s="16" t="s">
        <v>485</v>
      </c>
      <c r="L4" s="16" t="s">
        <v>486</v>
      </c>
      <c r="M4" s="16" t="s">
        <v>407</v>
      </c>
      <c r="N4" s="16" t="s">
        <v>408</v>
      </c>
      <c r="O4" s="16" t="s">
        <v>487</v>
      </c>
      <c r="P4" s="16" t="s">
        <v>3</v>
      </c>
      <c r="Q4" s="16" t="s">
        <v>488</v>
      </c>
    </row>
    <row r="5" spans="2:17" ht="19.5" customHeight="1" x14ac:dyDescent="0.35">
      <c r="B5" s="837" t="s">
        <v>17</v>
      </c>
      <c r="C5" s="723"/>
      <c r="D5" s="723"/>
      <c r="E5" s="723"/>
      <c r="F5" s="723"/>
      <c r="G5" s="723"/>
      <c r="H5" s="723"/>
      <c r="I5" s="723"/>
      <c r="J5" s="723"/>
      <c r="K5" s="723"/>
      <c r="L5" s="723"/>
      <c r="M5" s="723"/>
      <c r="N5" s="723"/>
      <c r="O5" s="723"/>
      <c r="P5" s="723"/>
      <c r="Q5" s="724"/>
    </row>
    <row r="6" spans="2:17" ht="21.75" customHeight="1" x14ac:dyDescent="0.3">
      <c r="B6" s="17" t="s">
        <v>18</v>
      </c>
      <c r="C6" s="585">
        <v>0</v>
      </c>
      <c r="D6" s="585">
        <v>0</v>
      </c>
      <c r="E6" s="585">
        <v>0</v>
      </c>
      <c r="F6" s="585">
        <v>0</v>
      </c>
      <c r="G6" s="585">
        <v>0</v>
      </c>
      <c r="H6" s="585">
        <v>0</v>
      </c>
      <c r="I6" s="585">
        <v>0</v>
      </c>
      <c r="J6" s="585">
        <v>0</v>
      </c>
      <c r="K6" s="586">
        <v>0</v>
      </c>
      <c r="L6" s="586">
        <v>0</v>
      </c>
      <c r="M6" s="586">
        <v>0</v>
      </c>
      <c r="N6" s="586">
        <v>0</v>
      </c>
      <c r="O6" s="586">
        <v>0</v>
      </c>
      <c r="P6" s="586">
        <v>0</v>
      </c>
      <c r="Q6" s="587">
        <v>0</v>
      </c>
    </row>
    <row r="7" spans="2:17" ht="21.75" customHeight="1" x14ac:dyDescent="0.3">
      <c r="B7" s="17" t="s">
        <v>19</v>
      </c>
      <c r="C7" s="585">
        <v>398818.43300000002</v>
      </c>
      <c r="D7" s="585">
        <v>0</v>
      </c>
      <c r="E7" s="585">
        <v>56455.875</v>
      </c>
      <c r="F7" s="585">
        <v>342362.55800000002</v>
      </c>
      <c r="G7" s="585">
        <v>108853.655</v>
      </c>
      <c r="H7" s="585">
        <v>0</v>
      </c>
      <c r="I7" s="585">
        <v>207802.128</v>
      </c>
      <c r="J7" s="585">
        <v>0</v>
      </c>
      <c r="K7" s="586">
        <v>243414.08499999999</v>
      </c>
      <c r="L7" s="586">
        <v>163180.14780999991</v>
      </c>
      <c r="M7" s="586">
        <v>37255.086000000003</v>
      </c>
      <c r="N7" s="586">
        <v>129923.55065043989</v>
      </c>
      <c r="O7" s="586">
        <v>-86944.69946043985</v>
      </c>
      <c r="P7" s="586">
        <v>22684.179540141391</v>
      </c>
      <c r="Q7" s="587">
        <v>-64260.519920298451</v>
      </c>
    </row>
    <row r="8" spans="2:17" ht="21.75" customHeight="1" x14ac:dyDescent="0.3">
      <c r="B8" s="17" t="s">
        <v>20</v>
      </c>
      <c r="C8" s="585">
        <v>943730.0255499999</v>
      </c>
      <c r="D8" s="585">
        <v>0</v>
      </c>
      <c r="E8" s="585">
        <v>715229.64198733889</v>
      </c>
      <c r="F8" s="585">
        <v>228500.38356266101</v>
      </c>
      <c r="G8" s="585">
        <v>89799.823999999993</v>
      </c>
      <c r="H8" s="585">
        <v>0</v>
      </c>
      <c r="I8" s="585">
        <v>95321.93683000005</v>
      </c>
      <c r="J8" s="585">
        <v>0</v>
      </c>
      <c r="K8" s="586">
        <v>222978.27073266101</v>
      </c>
      <c r="L8" s="586">
        <v>177495.46299999999</v>
      </c>
      <c r="M8" s="586">
        <v>-198385.27100000001</v>
      </c>
      <c r="N8" s="586">
        <v>232740.5254213869</v>
      </c>
      <c r="O8" s="586">
        <v>11127.55331127411</v>
      </c>
      <c r="P8" s="586">
        <v>0</v>
      </c>
      <c r="Q8" s="587">
        <v>11127.55331127411</v>
      </c>
    </row>
    <row r="9" spans="2:17" ht="21.75" customHeight="1" x14ac:dyDescent="0.3">
      <c r="B9" s="17" t="s">
        <v>22</v>
      </c>
      <c r="C9" s="585">
        <v>2365596.0070000002</v>
      </c>
      <c r="D9" s="585">
        <v>270</v>
      </c>
      <c r="E9" s="585">
        <v>54259.451149152272</v>
      </c>
      <c r="F9" s="585">
        <v>2311606.5558508481</v>
      </c>
      <c r="G9" s="585">
        <v>817525.45958687062</v>
      </c>
      <c r="H9" s="585">
        <v>0</v>
      </c>
      <c r="I9" s="585">
        <v>895682.53700000001</v>
      </c>
      <c r="J9" s="585">
        <v>0</v>
      </c>
      <c r="K9" s="586">
        <v>2233449.478437718</v>
      </c>
      <c r="L9" s="586">
        <v>1631367.9778225</v>
      </c>
      <c r="M9" s="586">
        <v>215367.71176788479</v>
      </c>
      <c r="N9" s="586">
        <v>368193.35763867141</v>
      </c>
      <c r="O9" s="586">
        <v>18520.43120866203</v>
      </c>
      <c r="P9" s="586">
        <v>180699.70478239801</v>
      </c>
      <c r="Q9" s="587">
        <v>199220.13599106</v>
      </c>
    </row>
    <row r="10" spans="2:17" ht="21.75" customHeight="1" x14ac:dyDescent="0.3">
      <c r="B10" s="17" t="s">
        <v>278</v>
      </c>
      <c r="C10" s="585">
        <v>1354379.6025900031</v>
      </c>
      <c r="D10" s="585">
        <v>0</v>
      </c>
      <c r="E10" s="585">
        <v>31121.39178758351</v>
      </c>
      <c r="F10" s="585">
        <v>1323258.2108024191</v>
      </c>
      <c r="G10" s="585">
        <v>579576.32244999998</v>
      </c>
      <c r="H10" s="585">
        <v>0</v>
      </c>
      <c r="I10" s="585">
        <v>532415.91005000006</v>
      </c>
      <c r="J10" s="585">
        <v>0</v>
      </c>
      <c r="K10" s="586">
        <v>1370418.6232024189</v>
      </c>
      <c r="L10" s="586">
        <v>929817.34848999977</v>
      </c>
      <c r="M10" s="586">
        <v>129482.96448</v>
      </c>
      <c r="N10" s="586">
        <v>517310.33165981917</v>
      </c>
      <c r="O10" s="586">
        <v>-206192.0214274</v>
      </c>
      <c r="P10" s="586">
        <v>382656.30211444088</v>
      </c>
      <c r="Q10" s="587">
        <v>176464.28068704091</v>
      </c>
    </row>
    <row r="11" spans="2:17" ht="21.75" customHeight="1" x14ac:dyDescent="0.3">
      <c r="B11" s="17" t="s">
        <v>279</v>
      </c>
      <c r="C11" s="585">
        <v>861212.43299999996</v>
      </c>
      <c r="D11" s="585">
        <v>642.06899999999996</v>
      </c>
      <c r="E11" s="585">
        <v>45264.938999999998</v>
      </c>
      <c r="F11" s="585">
        <v>816589.56299999997</v>
      </c>
      <c r="G11" s="585">
        <v>200188.508</v>
      </c>
      <c r="H11" s="585">
        <v>30569</v>
      </c>
      <c r="I11" s="585">
        <v>339611.45209473401</v>
      </c>
      <c r="J11" s="585">
        <v>3541.2380220990999</v>
      </c>
      <c r="K11" s="586">
        <v>704194.38088316692</v>
      </c>
      <c r="L11" s="586">
        <v>488614.20799999998</v>
      </c>
      <c r="M11" s="586">
        <v>83012.653000000006</v>
      </c>
      <c r="N11" s="586">
        <v>320961.62</v>
      </c>
      <c r="O11" s="586">
        <v>-188394.10011683311</v>
      </c>
      <c r="P11" s="586">
        <v>36692.034384127379</v>
      </c>
      <c r="Q11" s="587">
        <v>-151702.0657327057</v>
      </c>
    </row>
    <row r="12" spans="2:17" ht="21.75" customHeight="1" x14ac:dyDescent="0.3">
      <c r="B12" s="17" t="s">
        <v>25</v>
      </c>
      <c r="C12" s="585">
        <v>2776407.721152999</v>
      </c>
      <c r="D12" s="585">
        <v>0</v>
      </c>
      <c r="E12" s="585">
        <v>85514.011880000005</v>
      </c>
      <c r="F12" s="585">
        <v>2690893.7092729989</v>
      </c>
      <c r="G12" s="585">
        <v>1207603.8289999999</v>
      </c>
      <c r="H12" s="585">
        <v>0</v>
      </c>
      <c r="I12" s="585">
        <v>1321380.5060000001</v>
      </c>
      <c r="J12" s="585">
        <v>0</v>
      </c>
      <c r="K12" s="586">
        <v>2577117.0322729992</v>
      </c>
      <c r="L12" s="586">
        <v>1850366.34779</v>
      </c>
      <c r="M12" s="586">
        <v>245563.43543000001</v>
      </c>
      <c r="N12" s="586">
        <v>623672.80845045112</v>
      </c>
      <c r="O12" s="586">
        <v>-142485.55939745251</v>
      </c>
      <c r="P12" s="586">
        <v>197503.992714099</v>
      </c>
      <c r="Q12" s="587">
        <v>55018.433316646493</v>
      </c>
    </row>
    <row r="13" spans="2:17" ht="21.75" customHeight="1" x14ac:dyDescent="0.3">
      <c r="B13" s="17" t="s">
        <v>26</v>
      </c>
      <c r="C13" s="585">
        <v>97693.797999999995</v>
      </c>
      <c r="D13" s="585">
        <v>565.96900000000005</v>
      </c>
      <c r="E13" s="585">
        <v>3465</v>
      </c>
      <c r="F13" s="585">
        <v>94794.767000000007</v>
      </c>
      <c r="G13" s="585">
        <v>41811.839999999997</v>
      </c>
      <c r="H13" s="585">
        <v>5062.3100000000004</v>
      </c>
      <c r="I13" s="585">
        <v>46666.004999999997</v>
      </c>
      <c r="J13" s="585">
        <v>26627.475999999999</v>
      </c>
      <c r="K13" s="586">
        <v>68375.436000000002</v>
      </c>
      <c r="L13" s="586">
        <v>-44278.091999999997</v>
      </c>
      <c r="M13" s="586">
        <v>10633.957</v>
      </c>
      <c r="N13" s="586">
        <v>65825.130852896837</v>
      </c>
      <c r="O13" s="586">
        <v>36194.440147103167</v>
      </c>
      <c r="P13" s="586">
        <v>9252.9240565212112</v>
      </c>
      <c r="Q13" s="587">
        <v>45447.364203624376</v>
      </c>
    </row>
    <row r="14" spans="2:17" ht="21.75" customHeight="1" x14ac:dyDescent="0.3">
      <c r="B14" s="17" t="s">
        <v>27</v>
      </c>
      <c r="C14" s="585">
        <v>1061599.4084528841</v>
      </c>
      <c r="D14" s="585">
        <v>0</v>
      </c>
      <c r="E14" s="585">
        <v>0</v>
      </c>
      <c r="F14" s="585">
        <v>1061599.4084528841</v>
      </c>
      <c r="G14" s="585">
        <v>295338.84057</v>
      </c>
      <c r="H14" s="585">
        <v>0</v>
      </c>
      <c r="I14" s="585">
        <v>510784.21364999999</v>
      </c>
      <c r="J14" s="585">
        <v>0</v>
      </c>
      <c r="K14" s="586">
        <v>846154.03537288413</v>
      </c>
      <c r="L14" s="586">
        <v>322918.31861456129</v>
      </c>
      <c r="M14" s="586">
        <v>70169.285999999993</v>
      </c>
      <c r="N14" s="586">
        <v>0</v>
      </c>
      <c r="O14" s="586">
        <v>453066.43075832282</v>
      </c>
      <c r="P14" s="586">
        <v>0</v>
      </c>
      <c r="Q14" s="587">
        <v>453066.43075832282</v>
      </c>
    </row>
    <row r="15" spans="2:17" ht="21.75" customHeight="1" x14ac:dyDescent="0.3">
      <c r="B15" s="17" t="s">
        <v>28</v>
      </c>
      <c r="C15" s="585">
        <v>1232833.0819999999</v>
      </c>
      <c r="D15" s="585">
        <v>0</v>
      </c>
      <c r="E15" s="585">
        <v>61539.993000000002</v>
      </c>
      <c r="F15" s="585">
        <v>1171293.0889999999</v>
      </c>
      <c r="G15" s="585">
        <v>490342.99900000001</v>
      </c>
      <c r="H15" s="585">
        <v>0</v>
      </c>
      <c r="I15" s="585">
        <v>520901.625</v>
      </c>
      <c r="J15" s="585">
        <v>0</v>
      </c>
      <c r="K15" s="586">
        <v>1140734.463</v>
      </c>
      <c r="L15" s="586">
        <v>920977.39654999995</v>
      </c>
      <c r="M15" s="586">
        <v>114003.22500000001</v>
      </c>
      <c r="N15" s="586">
        <v>134982.986</v>
      </c>
      <c r="O15" s="586">
        <v>-29229.14454999995</v>
      </c>
      <c r="P15" s="586">
        <v>0</v>
      </c>
      <c r="Q15" s="587">
        <v>-29229.14454999995</v>
      </c>
    </row>
    <row r="16" spans="2:17" ht="21.75" customHeight="1" x14ac:dyDescent="0.3">
      <c r="B16" s="17" t="s">
        <v>29</v>
      </c>
      <c r="C16" s="585">
        <v>843850.75199999998</v>
      </c>
      <c r="D16" s="585">
        <v>93.6</v>
      </c>
      <c r="E16" s="585">
        <v>41267.454239999992</v>
      </c>
      <c r="F16" s="585">
        <v>802676.89775999996</v>
      </c>
      <c r="G16" s="585">
        <v>390191.76221199997</v>
      </c>
      <c r="H16" s="585">
        <v>11492.816000000001</v>
      </c>
      <c r="I16" s="585">
        <v>341466.57311681687</v>
      </c>
      <c r="J16" s="585">
        <v>11235.99604</v>
      </c>
      <c r="K16" s="586">
        <v>851658.90681518323</v>
      </c>
      <c r="L16" s="586">
        <v>626684.12699935795</v>
      </c>
      <c r="M16" s="586">
        <v>115769.98697</v>
      </c>
      <c r="N16" s="586">
        <v>259338.83912365991</v>
      </c>
      <c r="O16" s="586">
        <v>-150134.0462778346</v>
      </c>
      <c r="P16" s="586">
        <v>83900.231073006944</v>
      </c>
      <c r="Q16" s="587">
        <v>-66233.815204827624</v>
      </c>
    </row>
    <row r="17" spans="2:17" ht="21.75" customHeight="1" x14ac:dyDescent="0.3">
      <c r="B17" s="17" t="s">
        <v>30</v>
      </c>
      <c r="C17" s="585">
        <v>1848877.2379999999</v>
      </c>
      <c r="D17" s="585">
        <v>0</v>
      </c>
      <c r="E17" s="585">
        <v>73194.149000000005</v>
      </c>
      <c r="F17" s="585">
        <v>1775683.0889999999</v>
      </c>
      <c r="G17" s="585">
        <v>585268.38699999999</v>
      </c>
      <c r="H17" s="585">
        <v>0</v>
      </c>
      <c r="I17" s="585">
        <v>795884.73300000001</v>
      </c>
      <c r="J17" s="585">
        <v>0</v>
      </c>
      <c r="K17" s="586">
        <v>1565066.743</v>
      </c>
      <c r="L17" s="586">
        <v>1112370.2</v>
      </c>
      <c r="M17" s="586">
        <v>157733.39199999999</v>
      </c>
      <c r="N17" s="586">
        <v>181301.10200000001</v>
      </c>
      <c r="O17" s="586">
        <v>113662.049</v>
      </c>
      <c r="P17" s="586">
        <v>157736.89300000001</v>
      </c>
      <c r="Q17" s="587">
        <v>271398.94199999998</v>
      </c>
    </row>
    <row r="18" spans="2:17" ht="21.75" customHeight="1" x14ac:dyDescent="0.3">
      <c r="B18" s="17" t="s">
        <v>32</v>
      </c>
      <c r="C18" s="585">
        <v>1608749.7350000001</v>
      </c>
      <c r="D18" s="585">
        <v>146.25</v>
      </c>
      <c r="E18" s="585">
        <v>12630.843999999999</v>
      </c>
      <c r="F18" s="585">
        <v>1596265.1410000001</v>
      </c>
      <c r="G18" s="585">
        <v>737072.11</v>
      </c>
      <c r="H18" s="585">
        <v>0</v>
      </c>
      <c r="I18" s="585">
        <v>747601.38600000006</v>
      </c>
      <c r="J18" s="585">
        <v>0</v>
      </c>
      <c r="K18" s="586">
        <v>1585735.865</v>
      </c>
      <c r="L18" s="586">
        <v>1288196.933</v>
      </c>
      <c r="M18" s="586">
        <v>141601.20699999999</v>
      </c>
      <c r="N18" s="586">
        <v>350799.07900000003</v>
      </c>
      <c r="O18" s="586">
        <v>-194861.35399999999</v>
      </c>
      <c r="P18" s="586">
        <v>84379.376999999993</v>
      </c>
      <c r="Q18" s="587">
        <v>-110481.977</v>
      </c>
    </row>
    <row r="19" spans="2:17" ht="21.75" customHeight="1" x14ac:dyDescent="0.3">
      <c r="B19" s="17" t="s">
        <v>34</v>
      </c>
      <c r="C19" s="585">
        <v>2129727.7080000001</v>
      </c>
      <c r="D19" s="585">
        <v>0</v>
      </c>
      <c r="E19" s="585">
        <v>180762.32800000001</v>
      </c>
      <c r="F19" s="585">
        <v>1948965.38</v>
      </c>
      <c r="G19" s="585">
        <v>807680.50100000005</v>
      </c>
      <c r="H19" s="585">
        <v>118505.99800000001</v>
      </c>
      <c r="I19" s="585">
        <v>885045.85100000002</v>
      </c>
      <c r="J19" s="585">
        <v>0</v>
      </c>
      <c r="K19" s="586">
        <v>1990106.0279999999</v>
      </c>
      <c r="L19" s="586">
        <v>1142937.22</v>
      </c>
      <c r="M19" s="586">
        <v>173016.829</v>
      </c>
      <c r="N19" s="586">
        <v>630595.18999999994</v>
      </c>
      <c r="O19" s="586">
        <v>43556.788999999997</v>
      </c>
      <c r="P19" s="586">
        <v>154717.90599999999</v>
      </c>
      <c r="Q19" s="587">
        <v>198274.69500000001</v>
      </c>
    </row>
    <row r="20" spans="2:17" ht="21.75" customHeight="1" x14ac:dyDescent="0.3">
      <c r="B20" s="17" t="s">
        <v>35</v>
      </c>
      <c r="C20" s="585">
        <v>802144.91500000004</v>
      </c>
      <c r="D20" s="585">
        <v>0</v>
      </c>
      <c r="E20" s="585">
        <v>1986.93</v>
      </c>
      <c r="F20" s="585">
        <v>800157.98499999999</v>
      </c>
      <c r="G20" s="585">
        <v>201183.75</v>
      </c>
      <c r="H20" s="585">
        <v>0</v>
      </c>
      <c r="I20" s="585">
        <v>308199.45299999998</v>
      </c>
      <c r="J20" s="585">
        <v>0</v>
      </c>
      <c r="K20" s="586">
        <v>693142.28200000001</v>
      </c>
      <c r="L20" s="586">
        <v>658322.97100000002</v>
      </c>
      <c r="M20" s="586">
        <v>70968.077999999994</v>
      </c>
      <c r="N20" s="586">
        <v>180821.12400000001</v>
      </c>
      <c r="O20" s="586">
        <v>-216969.891</v>
      </c>
      <c r="P20" s="586">
        <v>8222.8330000000005</v>
      </c>
      <c r="Q20" s="587">
        <v>-208747.05799999999</v>
      </c>
    </row>
    <row r="21" spans="2:17" ht="21.75" customHeight="1" x14ac:dyDescent="0.3">
      <c r="B21" s="17" t="s">
        <v>36</v>
      </c>
      <c r="C21" s="585">
        <v>207350</v>
      </c>
      <c r="D21" s="585">
        <v>0</v>
      </c>
      <c r="E21" s="585">
        <v>45</v>
      </c>
      <c r="F21" s="585">
        <v>207304</v>
      </c>
      <c r="G21" s="585">
        <v>90654</v>
      </c>
      <c r="H21" s="585">
        <v>42290</v>
      </c>
      <c r="I21" s="585">
        <v>60909</v>
      </c>
      <c r="J21" s="585">
        <v>23934</v>
      </c>
      <c r="K21" s="586">
        <v>255404</v>
      </c>
      <c r="L21" s="586">
        <v>76009</v>
      </c>
      <c r="M21" s="586">
        <v>23766</v>
      </c>
      <c r="N21" s="586">
        <v>120123</v>
      </c>
      <c r="O21" s="586">
        <v>35507</v>
      </c>
      <c r="P21" s="586">
        <v>0</v>
      </c>
      <c r="Q21" s="587">
        <v>35507</v>
      </c>
    </row>
    <row r="22" spans="2:17" ht="21.75" customHeight="1" x14ac:dyDescent="0.3">
      <c r="B22" s="17" t="s">
        <v>280</v>
      </c>
      <c r="C22" s="585">
        <v>982800</v>
      </c>
      <c r="D22" s="585">
        <v>0</v>
      </c>
      <c r="E22" s="585">
        <v>0</v>
      </c>
      <c r="F22" s="585">
        <v>982800</v>
      </c>
      <c r="G22" s="585">
        <v>422460</v>
      </c>
      <c r="H22" s="585">
        <v>0</v>
      </c>
      <c r="I22" s="585">
        <v>483989</v>
      </c>
      <c r="J22" s="585">
        <v>0</v>
      </c>
      <c r="K22" s="586">
        <v>921272</v>
      </c>
      <c r="L22" s="586">
        <v>839556</v>
      </c>
      <c r="M22" s="586">
        <v>86527</v>
      </c>
      <c r="N22" s="586">
        <v>493632</v>
      </c>
      <c r="O22" s="586">
        <v>-498443</v>
      </c>
      <c r="P22" s="586">
        <v>167061</v>
      </c>
      <c r="Q22" s="587">
        <v>-331381</v>
      </c>
    </row>
    <row r="23" spans="2:17" ht="21.75" customHeight="1" x14ac:dyDescent="0.3">
      <c r="B23" s="17" t="s">
        <v>281</v>
      </c>
      <c r="C23" s="585">
        <v>0</v>
      </c>
      <c r="D23" s="585">
        <v>0</v>
      </c>
      <c r="E23" s="585">
        <v>0</v>
      </c>
      <c r="F23" s="585">
        <v>0</v>
      </c>
      <c r="G23" s="585">
        <v>0</v>
      </c>
      <c r="H23" s="585">
        <v>0</v>
      </c>
      <c r="I23" s="585">
        <v>0</v>
      </c>
      <c r="J23" s="585">
        <v>0</v>
      </c>
      <c r="K23" s="586">
        <v>0</v>
      </c>
      <c r="L23" s="586">
        <v>0</v>
      </c>
      <c r="M23" s="586">
        <v>0</v>
      </c>
      <c r="N23" s="586">
        <v>0</v>
      </c>
      <c r="O23" s="586">
        <v>0</v>
      </c>
      <c r="P23" s="586">
        <v>0</v>
      </c>
      <c r="Q23" s="587">
        <v>0</v>
      </c>
    </row>
    <row r="24" spans="2:17" ht="21.75" customHeight="1" x14ac:dyDescent="0.3">
      <c r="B24" s="17" t="s">
        <v>38</v>
      </c>
      <c r="C24" s="585">
        <v>320850.13799999998</v>
      </c>
      <c r="D24" s="585">
        <v>0</v>
      </c>
      <c r="E24" s="585">
        <v>1754.2719999999999</v>
      </c>
      <c r="F24" s="585">
        <v>319095.86599999998</v>
      </c>
      <c r="G24" s="585">
        <v>91287.308000000005</v>
      </c>
      <c r="H24" s="585">
        <v>14928</v>
      </c>
      <c r="I24" s="585">
        <v>112351.378</v>
      </c>
      <c r="J24" s="585">
        <v>55860</v>
      </c>
      <c r="K24" s="586">
        <v>257099.796</v>
      </c>
      <c r="L24" s="586">
        <v>265294.27600000001</v>
      </c>
      <c r="M24" s="586">
        <v>28357.797999999999</v>
      </c>
      <c r="N24" s="586">
        <v>115236.66800000001</v>
      </c>
      <c r="O24" s="586">
        <v>-151788.946</v>
      </c>
      <c r="P24" s="586">
        <v>97484.748999999996</v>
      </c>
      <c r="Q24" s="587">
        <v>-54304.197</v>
      </c>
    </row>
    <row r="25" spans="2:17" ht="21.75" customHeight="1" x14ac:dyDescent="0.3">
      <c r="B25" s="17" t="s">
        <v>39</v>
      </c>
      <c r="C25" s="585">
        <v>700244.22771000001</v>
      </c>
      <c r="D25" s="585">
        <v>0</v>
      </c>
      <c r="E25" s="585">
        <v>2020.5830000000001</v>
      </c>
      <c r="F25" s="585">
        <v>698223.64471000002</v>
      </c>
      <c r="G25" s="585">
        <v>402185.73700000002</v>
      </c>
      <c r="H25" s="585">
        <v>0</v>
      </c>
      <c r="I25" s="585">
        <v>335722.326</v>
      </c>
      <c r="J25" s="585">
        <v>0</v>
      </c>
      <c r="K25" s="586">
        <v>764687.05570999999</v>
      </c>
      <c r="L25" s="586">
        <v>773431.92833931488</v>
      </c>
      <c r="M25" s="586">
        <v>49213.301598046251</v>
      </c>
      <c r="N25" s="586">
        <v>267604.32777288591</v>
      </c>
      <c r="O25" s="586">
        <v>-325562.50200024701</v>
      </c>
      <c r="P25" s="586">
        <v>53885.511624962157</v>
      </c>
      <c r="Q25" s="587">
        <v>-271676.99037528492</v>
      </c>
    </row>
    <row r="26" spans="2:17" ht="21.75" customHeight="1" x14ac:dyDescent="0.3">
      <c r="B26" s="17" t="s">
        <v>40</v>
      </c>
      <c r="C26" s="585">
        <v>613652.424</v>
      </c>
      <c r="D26" s="585">
        <v>0</v>
      </c>
      <c r="E26" s="585">
        <v>10878.268283004059</v>
      </c>
      <c r="F26" s="585">
        <v>602774.15571699594</v>
      </c>
      <c r="G26" s="585">
        <v>225089.331945613</v>
      </c>
      <c r="H26" s="585">
        <v>16853.339974232171</v>
      </c>
      <c r="I26" s="585">
        <v>259389.07239667201</v>
      </c>
      <c r="J26" s="585">
        <v>9681.7566941835885</v>
      </c>
      <c r="K26" s="586">
        <v>575645.99854598555</v>
      </c>
      <c r="L26" s="586">
        <v>372006.80196153349</v>
      </c>
      <c r="M26" s="586">
        <v>55815.491589769998</v>
      </c>
      <c r="N26" s="586">
        <v>198805.73227694779</v>
      </c>
      <c r="O26" s="586">
        <v>-50982.02728226575</v>
      </c>
      <c r="P26" s="586">
        <v>40098.854445373312</v>
      </c>
      <c r="Q26" s="587">
        <v>-10883.17283689244</v>
      </c>
    </row>
    <row r="27" spans="2:17" ht="21.75" customHeight="1" x14ac:dyDescent="0.3">
      <c r="B27" s="17" t="s">
        <v>41</v>
      </c>
      <c r="C27" s="585">
        <v>728823.02599999995</v>
      </c>
      <c r="D27" s="585">
        <v>6709.2120000000004</v>
      </c>
      <c r="E27" s="585">
        <v>6603.6885393467937</v>
      </c>
      <c r="F27" s="585">
        <v>728928.54946065322</v>
      </c>
      <c r="G27" s="585">
        <v>258011.883</v>
      </c>
      <c r="H27" s="585">
        <v>0</v>
      </c>
      <c r="I27" s="585">
        <v>277172.43900000001</v>
      </c>
      <c r="J27" s="585">
        <v>0</v>
      </c>
      <c r="K27" s="586">
        <v>709767.99346065323</v>
      </c>
      <c r="L27" s="586">
        <v>499026.489926952</v>
      </c>
      <c r="M27" s="586">
        <v>68905.082896304739</v>
      </c>
      <c r="N27" s="586">
        <v>124594.57356160571</v>
      </c>
      <c r="O27" s="586">
        <v>17241.84707579072</v>
      </c>
      <c r="P27" s="586">
        <v>0</v>
      </c>
      <c r="Q27" s="587">
        <v>17241.84707579072</v>
      </c>
    </row>
    <row r="28" spans="2:17" ht="21.75" customHeight="1" x14ac:dyDescent="0.3">
      <c r="B28" s="17" t="s">
        <v>282</v>
      </c>
      <c r="C28" s="585">
        <v>377247</v>
      </c>
      <c r="D28" s="585">
        <v>58</v>
      </c>
      <c r="E28" s="585">
        <v>132521</v>
      </c>
      <c r="F28" s="585">
        <v>244784</v>
      </c>
      <c r="G28" s="585">
        <v>305878</v>
      </c>
      <c r="H28" s="585">
        <v>20786</v>
      </c>
      <c r="I28" s="585">
        <v>144910</v>
      </c>
      <c r="J28" s="585">
        <v>0</v>
      </c>
      <c r="K28" s="586">
        <v>426539</v>
      </c>
      <c r="L28" s="586">
        <v>700562</v>
      </c>
      <c r="M28" s="586">
        <v>52822</v>
      </c>
      <c r="N28" s="586">
        <v>325010</v>
      </c>
      <c r="O28" s="586">
        <v>-651856</v>
      </c>
      <c r="P28" s="586">
        <v>247407</v>
      </c>
      <c r="Q28" s="587">
        <v>-404449</v>
      </c>
    </row>
    <row r="29" spans="2:17" ht="21.75" customHeight="1" x14ac:dyDescent="0.3">
      <c r="B29" s="17" t="s">
        <v>42</v>
      </c>
      <c r="C29" s="585">
        <v>789860.57799999998</v>
      </c>
      <c r="D29" s="585">
        <v>150</v>
      </c>
      <c r="E29" s="585">
        <v>28550.151999999998</v>
      </c>
      <c r="F29" s="585">
        <v>761460.42599999998</v>
      </c>
      <c r="G29" s="585">
        <v>285127.67099999997</v>
      </c>
      <c r="H29" s="585">
        <v>0</v>
      </c>
      <c r="I29" s="585">
        <v>242468.8109532473</v>
      </c>
      <c r="J29" s="585">
        <v>0</v>
      </c>
      <c r="K29" s="586">
        <v>804119.28604675271</v>
      </c>
      <c r="L29" s="586">
        <v>748388.66087899951</v>
      </c>
      <c r="M29" s="586">
        <v>76386.615000000005</v>
      </c>
      <c r="N29" s="586">
        <v>341867.86745009042</v>
      </c>
      <c r="O29" s="586">
        <v>-362523.85728233721</v>
      </c>
      <c r="P29" s="586">
        <v>71385.462448124119</v>
      </c>
      <c r="Q29" s="587">
        <v>-291138.39483421308</v>
      </c>
    </row>
    <row r="30" spans="2:17" ht="21.75" customHeight="1" x14ac:dyDescent="0.3">
      <c r="B30" s="17" t="s">
        <v>283</v>
      </c>
      <c r="C30" s="585">
        <v>1305952.5381100001</v>
      </c>
      <c r="D30" s="585">
        <v>0</v>
      </c>
      <c r="E30" s="585">
        <v>37707.108</v>
      </c>
      <c r="F30" s="585">
        <v>1268245.4301100001</v>
      </c>
      <c r="G30" s="585">
        <v>523942.06014999532</v>
      </c>
      <c r="H30" s="585">
        <v>64277.353000000003</v>
      </c>
      <c r="I30" s="585">
        <v>616483.81435000105</v>
      </c>
      <c r="J30" s="585">
        <v>64277.353000000003</v>
      </c>
      <c r="K30" s="586">
        <v>1175703.6759099939</v>
      </c>
      <c r="L30" s="586">
        <v>804000.24899999995</v>
      </c>
      <c r="M30" s="586">
        <v>115124.3026300004</v>
      </c>
      <c r="N30" s="586">
        <v>414254.90454610862</v>
      </c>
      <c r="O30" s="586">
        <v>-157675.78026611451</v>
      </c>
      <c r="P30" s="586">
        <v>0</v>
      </c>
      <c r="Q30" s="587">
        <v>-157675.78026611451</v>
      </c>
    </row>
    <row r="31" spans="2:17" ht="21.75" customHeight="1" x14ac:dyDescent="0.3">
      <c r="B31" s="17" t="s">
        <v>284</v>
      </c>
      <c r="C31" s="585">
        <v>522044.68800000002</v>
      </c>
      <c r="D31" s="585">
        <v>602.43899999999996</v>
      </c>
      <c r="E31" s="585">
        <v>6133.1970000000001</v>
      </c>
      <c r="F31" s="585">
        <v>516513.93</v>
      </c>
      <c r="G31" s="585">
        <v>258597.99600000001</v>
      </c>
      <c r="H31" s="585">
        <v>0</v>
      </c>
      <c r="I31" s="585">
        <v>261117.60500000001</v>
      </c>
      <c r="J31" s="585">
        <v>0</v>
      </c>
      <c r="K31" s="586">
        <v>513994.321</v>
      </c>
      <c r="L31" s="586">
        <v>365198.97499999998</v>
      </c>
      <c r="M31" s="586">
        <v>46786.523999999998</v>
      </c>
      <c r="N31" s="586">
        <v>145363.829</v>
      </c>
      <c r="O31" s="586">
        <v>-43355.006999999998</v>
      </c>
      <c r="P31" s="586">
        <v>18784.287</v>
      </c>
      <c r="Q31" s="587">
        <v>-24570.720000000001</v>
      </c>
    </row>
    <row r="32" spans="2:17" ht="21.75" customHeight="1" x14ac:dyDescent="0.3">
      <c r="B32" s="17" t="s">
        <v>285</v>
      </c>
      <c r="C32" s="585">
        <v>915640.01100000006</v>
      </c>
      <c r="D32" s="585">
        <v>0</v>
      </c>
      <c r="E32" s="585">
        <v>17514.663229216461</v>
      </c>
      <c r="F32" s="585">
        <v>898125.34777078358</v>
      </c>
      <c r="G32" s="585">
        <v>296246.02</v>
      </c>
      <c r="H32" s="585">
        <v>0</v>
      </c>
      <c r="I32" s="585">
        <v>457712.74099999998</v>
      </c>
      <c r="J32" s="585">
        <v>0</v>
      </c>
      <c r="K32" s="586">
        <v>736658.62677078345</v>
      </c>
      <c r="L32" s="586">
        <v>589766.66700000002</v>
      </c>
      <c r="M32" s="586">
        <v>85658.915999999997</v>
      </c>
      <c r="N32" s="586">
        <v>229328.603</v>
      </c>
      <c r="O32" s="586">
        <v>-168095.5592292166</v>
      </c>
      <c r="P32" s="586">
        <v>0</v>
      </c>
      <c r="Q32" s="587">
        <v>-168095.5592292166</v>
      </c>
    </row>
    <row r="33" spans="2:17" ht="21.75" customHeight="1" x14ac:dyDescent="0.3">
      <c r="B33" s="17" t="s">
        <v>286</v>
      </c>
      <c r="C33" s="585">
        <v>631140.50100000005</v>
      </c>
      <c r="D33" s="585">
        <v>0</v>
      </c>
      <c r="E33" s="585">
        <v>41714.551292624586</v>
      </c>
      <c r="F33" s="585">
        <v>589425.94970737537</v>
      </c>
      <c r="G33" s="585">
        <v>297994.10037864582</v>
      </c>
      <c r="H33" s="585">
        <v>2138.4430190872208</v>
      </c>
      <c r="I33" s="585">
        <v>307394.17338579003</v>
      </c>
      <c r="J33" s="585">
        <v>7529.2026698196223</v>
      </c>
      <c r="K33" s="586">
        <v>574635.11704949883</v>
      </c>
      <c r="L33" s="586">
        <v>290731.52817935089</v>
      </c>
      <c r="M33" s="586">
        <v>57834.855895107903</v>
      </c>
      <c r="N33" s="586">
        <v>215195.50815153189</v>
      </c>
      <c r="O33" s="586">
        <v>10873.22482350805</v>
      </c>
      <c r="P33" s="586">
        <v>80146.886158165886</v>
      </c>
      <c r="Q33" s="587">
        <v>91020.110981673948</v>
      </c>
    </row>
    <row r="34" spans="2:17" ht="21.75" customHeight="1" x14ac:dyDescent="0.3">
      <c r="B34" s="17" t="s">
        <v>287</v>
      </c>
      <c r="C34" s="585">
        <v>14156.24</v>
      </c>
      <c r="D34" s="585">
        <v>0</v>
      </c>
      <c r="E34" s="585">
        <v>10050</v>
      </c>
      <c r="F34" s="585">
        <v>4106.24</v>
      </c>
      <c r="G34" s="585">
        <v>576.86300000000006</v>
      </c>
      <c r="H34" s="585">
        <v>0</v>
      </c>
      <c r="I34" s="585">
        <v>8796.9740769999989</v>
      </c>
      <c r="J34" s="585">
        <v>4977.6647999999996</v>
      </c>
      <c r="K34" s="586">
        <v>-9091.5358770000003</v>
      </c>
      <c r="L34" s="586">
        <v>667.41200000000003</v>
      </c>
      <c r="M34" s="586">
        <v>982.4690700000001</v>
      </c>
      <c r="N34" s="586">
        <v>7654.4347145816319</v>
      </c>
      <c r="O34" s="586">
        <v>-18395.85166158163</v>
      </c>
      <c r="P34" s="586">
        <v>1853.7923472109071</v>
      </c>
      <c r="Q34" s="587">
        <v>-16542.05931437073</v>
      </c>
    </row>
    <row r="35" spans="2:17" ht="21.75" customHeight="1" x14ac:dyDescent="0.3">
      <c r="B35" s="17" t="s">
        <v>288</v>
      </c>
      <c r="C35" s="585">
        <v>0</v>
      </c>
      <c r="D35" s="585">
        <v>0</v>
      </c>
      <c r="E35" s="585">
        <v>0</v>
      </c>
      <c r="F35" s="585">
        <v>0</v>
      </c>
      <c r="G35" s="585">
        <v>0</v>
      </c>
      <c r="H35" s="585">
        <v>0</v>
      </c>
      <c r="I35" s="585">
        <v>0</v>
      </c>
      <c r="J35" s="585">
        <v>0</v>
      </c>
      <c r="K35" s="586">
        <v>0</v>
      </c>
      <c r="L35" s="586">
        <v>0</v>
      </c>
      <c r="M35" s="586">
        <v>0</v>
      </c>
      <c r="N35" s="586">
        <v>0</v>
      </c>
      <c r="O35" s="586">
        <v>0</v>
      </c>
      <c r="P35" s="586">
        <v>0</v>
      </c>
      <c r="Q35" s="587">
        <v>0</v>
      </c>
    </row>
    <row r="36" spans="2:17" ht="21.75" customHeight="1" x14ac:dyDescent="0.3">
      <c r="B36" s="17" t="s">
        <v>48</v>
      </c>
      <c r="C36" s="585">
        <v>256707.66927000001</v>
      </c>
      <c r="D36" s="585">
        <v>0</v>
      </c>
      <c r="E36" s="585">
        <v>36161.13914352961</v>
      </c>
      <c r="F36" s="585">
        <v>220546.5301264704</v>
      </c>
      <c r="G36" s="585">
        <v>128115.26291456381</v>
      </c>
      <c r="H36" s="585">
        <v>0</v>
      </c>
      <c r="I36" s="585">
        <v>0</v>
      </c>
      <c r="J36" s="585">
        <v>0</v>
      </c>
      <c r="K36" s="586">
        <v>348661.79304103419</v>
      </c>
      <c r="L36" s="586">
        <v>183144.04500000001</v>
      </c>
      <c r="M36" s="586">
        <v>7945.2787279819968</v>
      </c>
      <c r="N36" s="586">
        <v>162823.40310685491</v>
      </c>
      <c r="O36" s="586">
        <v>-5250.9337938026783</v>
      </c>
      <c r="P36" s="586">
        <v>15306.316824010401</v>
      </c>
      <c r="Q36" s="587">
        <v>10055.38303020772</v>
      </c>
    </row>
    <row r="37" spans="2:17" ht="21.75" customHeight="1" x14ac:dyDescent="0.3">
      <c r="B37" s="17" t="s">
        <v>49</v>
      </c>
      <c r="C37" s="585">
        <v>270483.15100000001</v>
      </c>
      <c r="D37" s="585">
        <v>0</v>
      </c>
      <c r="E37" s="585">
        <v>5592.3580000000002</v>
      </c>
      <c r="F37" s="585">
        <v>264890.79300000001</v>
      </c>
      <c r="G37" s="585">
        <v>70254.122000000003</v>
      </c>
      <c r="H37" s="585">
        <v>0</v>
      </c>
      <c r="I37" s="585">
        <v>85901.231</v>
      </c>
      <c r="J37" s="585">
        <v>0</v>
      </c>
      <c r="K37" s="586">
        <v>249243.68400000001</v>
      </c>
      <c r="L37" s="586">
        <v>74324.819386541334</v>
      </c>
      <c r="M37" s="586">
        <v>25257.037</v>
      </c>
      <c r="N37" s="586">
        <v>123445.1068270378</v>
      </c>
      <c r="O37" s="586">
        <v>26216.720786420821</v>
      </c>
      <c r="P37" s="586">
        <v>40271.298999999999</v>
      </c>
      <c r="Q37" s="587">
        <v>66488.019786420817</v>
      </c>
    </row>
    <row r="38" spans="2:17" ht="21.75" customHeight="1" x14ac:dyDescent="0.3">
      <c r="B38" s="17" t="s">
        <v>289</v>
      </c>
      <c r="C38" s="585">
        <v>1285617.449</v>
      </c>
      <c r="D38" s="585">
        <v>0</v>
      </c>
      <c r="E38" s="585">
        <v>38072.559999999998</v>
      </c>
      <c r="F38" s="585">
        <v>1247544.889</v>
      </c>
      <c r="G38" s="585">
        <v>573264.598</v>
      </c>
      <c r="H38" s="585">
        <v>0</v>
      </c>
      <c r="I38" s="585">
        <v>631857.07799999998</v>
      </c>
      <c r="J38" s="585">
        <v>0</v>
      </c>
      <c r="K38" s="586">
        <v>1188952.409</v>
      </c>
      <c r="L38" s="586">
        <v>679553.71600000001</v>
      </c>
      <c r="M38" s="586">
        <v>117633.10799999999</v>
      </c>
      <c r="N38" s="586">
        <v>381316.34299999999</v>
      </c>
      <c r="O38" s="586">
        <v>10449.242</v>
      </c>
      <c r="P38" s="586">
        <v>130930.048</v>
      </c>
      <c r="Q38" s="587">
        <v>141379.29</v>
      </c>
    </row>
    <row r="39" spans="2:17" ht="21.75" customHeight="1" x14ac:dyDescent="0.3">
      <c r="B39" s="17" t="s">
        <v>50</v>
      </c>
      <c r="C39" s="585">
        <v>530373.39180000057</v>
      </c>
      <c r="D39" s="585">
        <v>0</v>
      </c>
      <c r="E39" s="585">
        <v>33528.22451411996</v>
      </c>
      <c r="F39" s="585">
        <v>496845.1672858806</v>
      </c>
      <c r="G39" s="585">
        <v>213917.32399999999</v>
      </c>
      <c r="H39" s="585">
        <v>0</v>
      </c>
      <c r="I39" s="585">
        <v>237742.50200000001</v>
      </c>
      <c r="J39" s="585">
        <v>32152.775229999999</v>
      </c>
      <c r="K39" s="586">
        <v>440867.21405588061</v>
      </c>
      <c r="L39" s="586">
        <v>367848.12699999998</v>
      </c>
      <c r="M39" s="586">
        <v>44742.190999999999</v>
      </c>
      <c r="N39" s="586">
        <v>223256.82513783139</v>
      </c>
      <c r="O39" s="586">
        <v>-194979.92908195089</v>
      </c>
      <c r="P39" s="586">
        <v>16749.09035092406</v>
      </c>
      <c r="Q39" s="587">
        <v>-178230.8387310268</v>
      </c>
    </row>
    <row r="40" spans="2:17" ht="21.75" customHeight="1" x14ac:dyDescent="0.3">
      <c r="B40" s="17" t="s">
        <v>51</v>
      </c>
      <c r="C40" s="585">
        <v>138133</v>
      </c>
      <c r="D40" s="585">
        <v>180</v>
      </c>
      <c r="E40" s="585">
        <v>4741</v>
      </c>
      <c r="F40" s="585">
        <v>133572</v>
      </c>
      <c r="G40" s="585">
        <v>200482</v>
      </c>
      <c r="H40" s="585">
        <v>61480</v>
      </c>
      <c r="I40" s="585">
        <v>53944</v>
      </c>
      <c r="J40" s="585">
        <v>61480</v>
      </c>
      <c r="K40" s="586">
        <v>280110</v>
      </c>
      <c r="L40" s="586">
        <v>1250</v>
      </c>
      <c r="M40" s="586">
        <v>13153</v>
      </c>
      <c r="N40" s="586">
        <v>122933</v>
      </c>
      <c r="O40" s="586">
        <v>142774</v>
      </c>
      <c r="P40" s="586">
        <v>0</v>
      </c>
      <c r="Q40" s="587">
        <v>142774</v>
      </c>
    </row>
    <row r="41" spans="2:17" ht="21.75" customHeight="1" x14ac:dyDescent="0.3">
      <c r="B41" s="17" t="s">
        <v>52</v>
      </c>
      <c r="C41" s="585">
        <v>1473365.0759999999</v>
      </c>
      <c r="D41" s="585">
        <v>0</v>
      </c>
      <c r="E41" s="585">
        <v>0</v>
      </c>
      <c r="F41" s="585">
        <v>1473365.0759999999</v>
      </c>
      <c r="G41" s="585">
        <v>0</v>
      </c>
      <c r="H41" s="585">
        <v>0</v>
      </c>
      <c r="I41" s="585">
        <v>60690.591999999997</v>
      </c>
      <c r="J41" s="585">
        <v>0</v>
      </c>
      <c r="K41" s="586">
        <v>1412674.4839999999</v>
      </c>
      <c r="L41" s="586">
        <v>791140.95499999996</v>
      </c>
      <c r="M41" s="586">
        <v>164678.242</v>
      </c>
      <c r="N41" s="586">
        <v>163076.59462010671</v>
      </c>
      <c r="O41" s="586">
        <v>293778.69237989333</v>
      </c>
      <c r="P41" s="586">
        <v>0</v>
      </c>
      <c r="Q41" s="587">
        <v>293778.69237989333</v>
      </c>
    </row>
    <row r="42" spans="2:17" ht="21.75" customHeight="1" x14ac:dyDescent="0.3">
      <c r="B42" s="17" t="s">
        <v>54</v>
      </c>
      <c r="C42" s="585">
        <v>0</v>
      </c>
      <c r="D42" s="585">
        <v>0</v>
      </c>
      <c r="E42" s="585">
        <v>0</v>
      </c>
      <c r="F42" s="585">
        <v>0</v>
      </c>
      <c r="G42" s="585">
        <v>0</v>
      </c>
      <c r="H42" s="585">
        <v>0</v>
      </c>
      <c r="I42" s="585">
        <v>0</v>
      </c>
      <c r="J42" s="585">
        <v>0</v>
      </c>
      <c r="K42" s="586">
        <v>0</v>
      </c>
      <c r="L42" s="586">
        <v>0</v>
      </c>
      <c r="M42" s="586">
        <v>0</v>
      </c>
      <c r="N42" s="586">
        <v>0</v>
      </c>
      <c r="O42" s="586">
        <v>0</v>
      </c>
      <c r="P42" s="586">
        <v>0</v>
      </c>
      <c r="Q42" s="587">
        <v>0</v>
      </c>
    </row>
    <row r="43" spans="2:17" ht="21.75" customHeight="1" x14ac:dyDescent="0.3">
      <c r="B43" s="163" t="s">
        <v>55</v>
      </c>
      <c r="C43" s="588">
        <f t="shared" ref="C43:Q43" si="0">SUM(C6:C42)</f>
        <v>30390061.967635889</v>
      </c>
      <c r="D43" s="588">
        <f t="shared" si="0"/>
        <v>9417.5390000000007</v>
      </c>
      <c r="E43" s="588">
        <f t="shared" si="0"/>
        <v>1776279.7740459163</v>
      </c>
      <c r="F43" s="588">
        <f t="shared" si="0"/>
        <v>28623198.732589971</v>
      </c>
      <c r="G43" s="588">
        <f t="shared" si="0"/>
        <v>11196522.065207686</v>
      </c>
      <c r="H43" s="588">
        <f t="shared" si="0"/>
        <v>388383.2599933194</v>
      </c>
      <c r="I43" s="588">
        <f t="shared" si="0"/>
        <v>12187317.046904258</v>
      </c>
      <c r="J43" s="588">
        <f t="shared" si="0"/>
        <v>301297.46245610225</v>
      </c>
      <c r="K43" s="588">
        <f t="shared" si="0"/>
        <v>27719490.54843061</v>
      </c>
      <c r="L43" s="588">
        <f t="shared" si="0"/>
        <v>19690872.217749115</v>
      </c>
      <c r="M43" s="588">
        <f t="shared" si="0"/>
        <v>2487781.7540550963</v>
      </c>
      <c r="N43" s="588">
        <f t="shared" si="0"/>
        <v>8171988.3659629086</v>
      </c>
      <c r="O43" s="588">
        <f t="shared" si="0"/>
        <v>-2631151.7893365021</v>
      </c>
      <c r="P43" s="588">
        <f t="shared" si="0"/>
        <v>2299810.6748635061</v>
      </c>
      <c r="Q43" s="588">
        <f t="shared" si="0"/>
        <v>-331340.11447299545</v>
      </c>
    </row>
    <row r="44" spans="2:17" ht="21.75" customHeight="1" x14ac:dyDescent="0.35">
      <c r="B44" s="837" t="s">
        <v>56</v>
      </c>
      <c r="C44" s="723"/>
      <c r="D44" s="723"/>
      <c r="E44" s="723"/>
      <c r="F44" s="723"/>
      <c r="G44" s="723"/>
      <c r="H44" s="723"/>
      <c r="I44" s="723"/>
      <c r="J44" s="723"/>
      <c r="K44" s="723"/>
      <c r="L44" s="723"/>
      <c r="M44" s="723"/>
      <c r="N44" s="723"/>
      <c r="O44" s="723"/>
      <c r="P44" s="723"/>
      <c r="Q44" s="724"/>
    </row>
    <row r="45" spans="2:17" ht="21.75" customHeight="1" x14ac:dyDescent="0.3">
      <c r="B45" s="17" t="s">
        <v>57</v>
      </c>
      <c r="C45" s="585">
        <v>0</v>
      </c>
      <c r="D45" s="585">
        <v>24806.848751203401</v>
      </c>
      <c r="E45" s="585">
        <v>0</v>
      </c>
      <c r="F45" s="585">
        <v>24806.848751203401</v>
      </c>
      <c r="G45" s="585">
        <v>12966.39607891802</v>
      </c>
      <c r="H45" s="585">
        <v>0</v>
      </c>
      <c r="I45" s="585">
        <v>13715.311321057739</v>
      </c>
      <c r="J45" s="585">
        <v>0</v>
      </c>
      <c r="K45" s="585">
        <v>24057.933509063681</v>
      </c>
      <c r="L45" s="585">
        <v>11683.94227795489</v>
      </c>
      <c r="M45" s="585">
        <v>3873.5880000000002</v>
      </c>
      <c r="N45" s="585">
        <v>2194.6349480395838</v>
      </c>
      <c r="O45" s="585">
        <v>6305.7682830692011</v>
      </c>
      <c r="P45" s="585">
        <v>2825.4568602816412</v>
      </c>
      <c r="Q45" s="593">
        <v>9131.2251433508409</v>
      </c>
    </row>
    <row r="46" spans="2:17" ht="21.75" customHeight="1" x14ac:dyDescent="0.3">
      <c r="B46" s="17" t="s">
        <v>290</v>
      </c>
      <c r="C46" s="585">
        <v>0</v>
      </c>
      <c r="D46" s="585">
        <v>0</v>
      </c>
      <c r="E46" s="585">
        <v>0</v>
      </c>
      <c r="F46" s="585">
        <v>0</v>
      </c>
      <c r="G46" s="585">
        <v>0</v>
      </c>
      <c r="H46" s="585">
        <v>0</v>
      </c>
      <c r="I46" s="585">
        <v>0</v>
      </c>
      <c r="J46" s="585">
        <v>0</v>
      </c>
      <c r="K46" s="585">
        <v>0</v>
      </c>
      <c r="L46" s="585">
        <v>0</v>
      </c>
      <c r="M46" s="585">
        <v>0</v>
      </c>
      <c r="N46" s="585">
        <v>0</v>
      </c>
      <c r="O46" s="585">
        <v>0</v>
      </c>
      <c r="P46" s="585">
        <v>0</v>
      </c>
      <c r="Q46" s="593">
        <v>0</v>
      </c>
    </row>
    <row r="47" spans="2:17" ht="21.75" customHeight="1" x14ac:dyDescent="0.3">
      <c r="B47" s="17" t="s">
        <v>291</v>
      </c>
      <c r="C47" s="585">
        <v>0</v>
      </c>
      <c r="D47" s="585">
        <v>48317.697</v>
      </c>
      <c r="E47" s="585">
        <v>0</v>
      </c>
      <c r="F47" s="585">
        <v>48317.697</v>
      </c>
      <c r="G47" s="585">
        <v>9364.0039454742146</v>
      </c>
      <c r="H47" s="585">
        <v>0</v>
      </c>
      <c r="I47" s="585">
        <v>9733.3884974099892</v>
      </c>
      <c r="J47" s="585">
        <v>0</v>
      </c>
      <c r="K47" s="585">
        <v>47948.312448064222</v>
      </c>
      <c r="L47" s="585">
        <v>443.13356754455708</v>
      </c>
      <c r="M47" s="585">
        <v>9258.5280000000002</v>
      </c>
      <c r="N47" s="585">
        <v>7200.4045726385139</v>
      </c>
      <c r="O47" s="585">
        <v>31046.246307881149</v>
      </c>
      <c r="P47" s="585">
        <v>4583.6992675101828</v>
      </c>
      <c r="Q47" s="593">
        <v>35629.945575391343</v>
      </c>
    </row>
    <row r="48" spans="2:17" ht="21.75" customHeight="1" x14ac:dyDescent="0.3">
      <c r="B48" s="17" t="s">
        <v>59</v>
      </c>
      <c r="C48" s="585">
        <v>0</v>
      </c>
      <c r="D48" s="585">
        <v>9237.4079999999994</v>
      </c>
      <c r="E48" s="585">
        <v>0</v>
      </c>
      <c r="F48" s="585">
        <v>9237.4079999999994</v>
      </c>
      <c r="G48" s="585">
        <v>43471.351999999999</v>
      </c>
      <c r="H48" s="585">
        <v>0</v>
      </c>
      <c r="I48" s="585">
        <v>14367.183000000001</v>
      </c>
      <c r="J48" s="585">
        <v>276.42399999999998</v>
      </c>
      <c r="K48" s="585">
        <v>38065.152999999998</v>
      </c>
      <c r="L48" s="585">
        <v>3286.2220000000002</v>
      </c>
      <c r="M48" s="585">
        <v>1725.46</v>
      </c>
      <c r="N48" s="585">
        <v>7965.0990000000002</v>
      </c>
      <c r="O48" s="585">
        <v>25088.371999999999</v>
      </c>
      <c r="P48" s="585">
        <v>21837.760999999999</v>
      </c>
      <c r="Q48" s="593">
        <v>46926.133000000002</v>
      </c>
    </row>
    <row r="49" spans="2:17" ht="21.75" customHeight="1" x14ac:dyDescent="0.3">
      <c r="B49" s="17" t="s">
        <v>292</v>
      </c>
      <c r="C49" s="594">
        <v>0</v>
      </c>
      <c r="D49" s="594">
        <v>0</v>
      </c>
      <c r="E49" s="594">
        <v>0</v>
      </c>
      <c r="F49" s="594">
        <v>0</v>
      </c>
      <c r="G49" s="594">
        <v>1412.375</v>
      </c>
      <c r="H49" s="594">
        <v>0</v>
      </c>
      <c r="I49" s="594">
        <v>0</v>
      </c>
      <c r="J49" s="594">
        <v>0</v>
      </c>
      <c r="K49" s="594">
        <v>1412.375</v>
      </c>
      <c r="L49" s="594">
        <v>-10066.627</v>
      </c>
      <c r="M49" s="594">
        <v>14500.493</v>
      </c>
      <c r="N49" s="594">
        <v>4819.6788930071871</v>
      </c>
      <c r="O49" s="594">
        <v>-7841.1698930071871</v>
      </c>
      <c r="P49" s="594">
        <v>2627.67221856689</v>
      </c>
      <c r="Q49" s="595">
        <v>-5213.4976744402984</v>
      </c>
    </row>
    <row r="50" spans="2:17" ht="21.75" customHeight="1" x14ac:dyDescent="0.3">
      <c r="B50" s="244" t="s">
        <v>55</v>
      </c>
      <c r="C50" s="599">
        <f t="shared" ref="C50:Q50" si="1">SUM(C45:C49)</f>
        <v>0</v>
      </c>
      <c r="D50" s="599">
        <f t="shared" si="1"/>
        <v>82361.9537512034</v>
      </c>
      <c r="E50" s="599">
        <f t="shared" si="1"/>
        <v>0</v>
      </c>
      <c r="F50" s="599">
        <f t="shared" si="1"/>
        <v>82361.9537512034</v>
      </c>
      <c r="G50" s="599">
        <f t="shared" si="1"/>
        <v>67214.127024392234</v>
      </c>
      <c r="H50" s="599">
        <f t="shared" si="1"/>
        <v>0</v>
      </c>
      <c r="I50" s="599">
        <f t="shared" si="1"/>
        <v>37815.882818467726</v>
      </c>
      <c r="J50" s="599">
        <f t="shared" si="1"/>
        <v>276.42399999999998</v>
      </c>
      <c r="K50" s="599">
        <f t="shared" si="1"/>
        <v>111483.77395712791</v>
      </c>
      <c r="L50" s="599">
        <f t="shared" si="1"/>
        <v>5346.6708454994459</v>
      </c>
      <c r="M50" s="599">
        <f t="shared" si="1"/>
        <v>29358.069000000003</v>
      </c>
      <c r="N50" s="599">
        <f t="shared" si="1"/>
        <v>22179.817413685283</v>
      </c>
      <c r="O50" s="599">
        <f t="shared" si="1"/>
        <v>54599.216697943164</v>
      </c>
      <c r="P50" s="599">
        <f t="shared" si="1"/>
        <v>31874.589346358713</v>
      </c>
      <c r="Q50" s="599">
        <f t="shared" si="1"/>
        <v>86473.806044301891</v>
      </c>
    </row>
    <row r="51" spans="2:17" ht="21.75" customHeight="1" x14ac:dyDescent="0.35">
      <c r="B51" s="838" t="s">
        <v>61</v>
      </c>
      <c r="C51" s="728"/>
      <c r="D51" s="728"/>
      <c r="E51" s="728"/>
      <c r="F51" s="728"/>
      <c r="G51" s="728"/>
      <c r="H51" s="728"/>
      <c r="I51" s="728"/>
      <c r="J51" s="728"/>
      <c r="K51" s="728"/>
      <c r="L51" s="728"/>
      <c r="M51" s="728"/>
      <c r="N51" s="728"/>
      <c r="O51" s="728"/>
      <c r="P51" s="728"/>
      <c r="Q51" s="728"/>
    </row>
  </sheetData>
  <sheetProtection algorithmName="SHA-512" hashValue="MU8ipw31m5bV5EUaQYVs3TNDMCBT52/mwumNTTARkDmagu6me/UWeBo5G/WSdY7+rLqT3DKrS/wbyotI+HIXPw==" saltValue="v8izCO4bcGfrDleaFE7gBg==" spinCount="100000" sheet="1" objects="1" scenarios="1"/>
  <mergeCells count="4">
    <mergeCell ref="B5:Q5"/>
    <mergeCell ref="B51:Q51"/>
    <mergeCell ref="B3:Q3"/>
    <mergeCell ref="B44:Q44"/>
  </mergeCells>
  <pageMargins left="0.7" right="0.7" top="0.75" bottom="0.75" header="0.3" footer="0.3"/>
  <pageSetup paperSize="9" scale="45" orientation="landscape"/>
  <headerFooter>
    <oddFooter>&amp;C_x000D_&amp;1#&amp;"Calibri"&amp;11&amp;K000000 Britam Public</oddFooter>
  </headerFooter>
  <drawing r:id="rId1"/>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37">
    <tabColor rgb="FFCC9900"/>
    <pageSetUpPr fitToPage="1"/>
  </sheetPr>
  <dimension ref="B3:Q51"/>
  <sheetViews>
    <sheetView showGridLines="0" zoomScale="70" zoomScaleNormal="70" workbookViewId="0"/>
  </sheetViews>
  <sheetFormatPr defaultRowHeight="20.25" customHeight="1" x14ac:dyDescent="0.35"/>
  <cols>
    <col min="1" max="1" width="13.36328125" customWidth="1"/>
    <col min="2" max="2" width="43.54296875" bestFit="1" customWidth="1"/>
    <col min="3" max="10" width="15.453125" customWidth="1"/>
    <col min="11" max="11" width="17.54296875" customWidth="1"/>
    <col min="12" max="15" width="15.453125" customWidth="1"/>
    <col min="16" max="16" width="16.1796875" bestFit="1" customWidth="1"/>
    <col min="17" max="17" width="16.453125" customWidth="1"/>
    <col min="20" max="20" width="10" bestFit="1" customWidth="1"/>
  </cols>
  <sheetData>
    <row r="3" spans="2:17" ht="20.25" customHeight="1" x14ac:dyDescent="0.35">
      <c r="B3" s="800" t="s">
        <v>1614</v>
      </c>
      <c r="C3" s="723"/>
      <c r="D3" s="723"/>
      <c r="E3" s="723"/>
      <c r="F3" s="723"/>
      <c r="G3" s="723"/>
      <c r="H3" s="723"/>
      <c r="I3" s="723"/>
      <c r="J3" s="723"/>
      <c r="K3" s="723"/>
      <c r="L3" s="723"/>
      <c r="M3" s="723"/>
      <c r="N3" s="723"/>
      <c r="O3" s="723"/>
      <c r="P3" s="723"/>
      <c r="Q3" s="724"/>
    </row>
    <row r="4" spans="2:17" ht="43.5" customHeight="1" x14ac:dyDescent="0.35">
      <c r="B4" s="13" t="s">
        <v>1</v>
      </c>
      <c r="C4" s="100" t="s">
        <v>479</v>
      </c>
      <c r="D4" s="100" t="s">
        <v>480</v>
      </c>
      <c r="E4" s="100" t="s">
        <v>481</v>
      </c>
      <c r="F4" s="100" t="s">
        <v>204</v>
      </c>
      <c r="G4" s="100" t="s">
        <v>482</v>
      </c>
      <c r="H4" s="100" t="s">
        <v>483</v>
      </c>
      <c r="I4" s="100" t="s">
        <v>484</v>
      </c>
      <c r="J4" s="100" t="s">
        <v>483</v>
      </c>
      <c r="K4" s="16" t="s">
        <v>485</v>
      </c>
      <c r="L4" s="16" t="s">
        <v>486</v>
      </c>
      <c r="M4" s="16" t="s">
        <v>407</v>
      </c>
      <c r="N4" s="16" t="s">
        <v>408</v>
      </c>
      <c r="O4" s="16" t="s">
        <v>487</v>
      </c>
      <c r="P4" s="16" t="s">
        <v>3</v>
      </c>
      <c r="Q4" s="16" t="s">
        <v>488</v>
      </c>
    </row>
    <row r="5" spans="2:17" ht="20.25" customHeight="1" x14ac:dyDescent="0.35">
      <c r="B5" s="794" t="s">
        <v>17</v>
      </c>
      <c r="C5" s="723"/>
      <c r="D5" s="723"/>
      <c r="E5" s="723"/>
      <c r="F5" s="723"/>
      <c r="G5" s="723"/>
      <c r="H5" s="723"/>
      <c r="I5" s="723"/>
      <c r="J5" s="723"/>
      <c r="K5" s="723"/>
      <c r="L5" s="723"/>
      <c r="M5" s="723"/>
      <c r="N5" s="723"/>
      <c r="O5" s="723"/>
      <c r="P5" s="723"/>
      <c r="Q5" s="724"/>
    </row>
    <row r="6" spans="2:17" ht="20.25" customHeight="1" x14ac:dyDescent="0.35">
      <c r="B6" s="17" t="s">
        <v>18</v>
      </c>
      <c r="C6" s="605">
        <v>0</v>
      </c>
      <c r="D6" s="585">
        <v>0</v>
      </c>
      <c r="E6" s="585">
        <v>0</v>
      </c>
      <c r="F6" s="585">
        <v>0</v>
      </c>
      <c r="G6" s="585">
        <v>0</v>
      </c>
      <c r="H6" s="585">
        <v>0</v>
      </c>
      <c r="I6" s="585">
        <v>0</v>
      </c>
      <c r="J6" s="585">
        <v>0</v>
      </c>
      <c r="K6" s="586">
        <v>0</v>
      </c>
      <c r="L6" s="586">
        <v>0</v>
      </c>
      <c r="M6" s="586">
        <v>0</v>
      </c>
      <c r="N6" s="586">
        <v>0</v>
      </c>
      <c r="O6" s="586">
        <v>0</v>
      </c>
      <c r="P6" s="586">
        <v>0</v>
      </c>
      <c r="Q6" s="587">
        <v>0</v>
      </c>
    </row>
    <row r="7" spans="2:17" ht="20.25" customHeight="1" x14ac:dyDescent="0.35">
      <c r="B7" s="17" t="s">
        <v>19</v>
      </c>
      <c r="C7" s="605">
        <v>244715.20800000001</v>
      </c>
      <c r="D7" s="585">
        <v>0</v>
      </c>
      <c r="E7" s="585">
        <v>14467.45192666667</v>
      </c>
      <c r="F7" s="585">
        <v>230247.75607333329</v>
      </c>
      <c r="G7" s="585">
        <v>71059.308999999994</v>
      </c>
      <c r="H7" s="585">
        <v>0</v>
      </c>
      <c r="I7" s="585">
        <v>35987.440199999997</v>
      </c>
      <c r="J7" s="585">
        <v>0</v>
      </c>
      <c r="K7" s="586">
        <v>265319.62487333332</v>
      </c>
      <c r="L7" s="586">
        <v>-148635.1883098</v>
      </c>
      <c r="M7" s="586">
        <v>21670.63787599999</v>
      </c>
      <c r="N7" s="586">
        <v>174679.82251919599</v>
      </c>
      <c r="O7" s="586">
        <v>217604.35278793739</v>
      </c>
      <c r="P7" s="586">
        <v>13919.02493753353</v>
      </c>
      <c r="Q7" s="587">
        <v>231523.3777254709</v>
      </c>
    </row>
    <row r="8" spans="2:17" ht="20.25" customHeight="1" x14ac:dyDescent="0.35">
      <c r="B8" s="17" t="s">
        <v>20</v>
      </c>
      <c r="C8" s="605">
        <v>138959.85251999999</v>
      </c>
      <c r="D8" s="585">
        <v>1641.593330002308</v>
      </c>
      <c r="E8" s="585">
        <v>110332.87671469479</v>
      </c>
      <c r="F8" s="585">
        <v>30268.569135307531</v>
      </c>
      <c r="G8" s="585">
        <v>14877.679</v>
      </c>
      <c r="H8" s="585">
        <v>0</v>
      </c>
      <c r="I8" s="585">
        <v>13376.258</v>
      </c>
      <c r="J8" s="585">
        <v>0</v>
      </c>
      <c r="K8" s="586">
        <v>31769.99013530754</v>
      </c>
      <c r="L8" s="586">
        <v>52581.485999999997</v>
      </c>
      <c r="M8" s="586">
        <v>-30416.935000000001</v>
      </c>
      <c r="N8" s="586">
        <v>32810.733540731373</v>
      </c>
      <c r="O8" s="586">
        <v>-23205.294405423829</v>
      </c>
      <c r="P8" s="586">
        <v>0</v>
      </c>
      <c r="Q8" s="587">
        <v>-23205.294405423829</v>
      </c>
    </row>
    <row r="9" spans="2:17" ht="20.25" customHeight="1" x14ac:dyDescent="0.35">
      <c r="B9" s="17" t="s">
        <v>22</v>
      </c>
      <c r="C9" s="605">
        <v>1691642.932</v>
      </c>
      <c r="D9" s="585">
        <v>0</v>
      </c>
      <c r="E9" s="585">
        <v>34927.31002350038</v>
      </c>
      <c r="F9" s="585">
        <v>1656715.621976499</v>
      </c>
      <c r="G9" s="585">
        <v>596344.39263501868</v>
      </c>
      <c r="H9" s="585">
        <v>0</v>
      </c>
      <c r="I9" s="585">
        <v>610790.85800000001</v>
      </c>
      <c r="J9" s="585">
        <v>0</v>
      </c>
      <c r="K9" s="586">
        <v>1642269.156611518</v>
      </c>
      <c r="L9" s="586">
        <v>1300867.88298097</v>
      </c>
      <c r="M9" s="586">
        <v>163838.2575863325</v>
      </c>
      <c r="N9" s="586">
        <v>266581.42120092851</v>
      </c>
      <c r="O9" s="586">
        <v>-89018.405156713037</v>
      </c>
      <c r="P9" s="586">
        <v>132729.64506250509</v>
      </c>
      <c r="Q9" s="587">
        <v>43711.239905792027</v>
      </c>
    </row>
    <row r="10" spans="2:17" ht="20.25" customHeight="1" x14ac:dyDescent="0.35">
      <c r="B10" s="17" t="s">
        <v>278</v>
      </c>
      <c r="C10" s="605">
        <v>896054.45418000012</v>
      </c>
      <c r="D10" s="585">
        <v>0</v>
      </c>
      <c r="E10" s="585">
        <v>27121.44584</v>
      </c>
      <c r="F10" s="585">
        <v>868933.00834000006</v>
      </c>
      <c r="G10" s="585">
        <v>331662.06902</v>
      </c>
      <c r="H10" s="585">
        <v>0</v>
      </c>
      <c r="I10" s="585">
        <v>291342.54608</v>
      </c>
      <c r="J10" s="585">
        <v>0</v>
      </c>
      <c r="K10" s="586">
        <v>909252.53128000023</v>
      </c>
      <c r="L10" s="586">
        <v>747032.58813999989</v>
      </c>
      <c r="M10" s="586">
        <v>88670.205969999995</v>
      </c>
      <c r="N10" s="586">
        <v>343629.17403926043</v>
      </c>
      <c r="O10" s="586">
        <v>-270079.4368692601</v>
      </c>
      <c r="P10" s="586">
        <v>254183.72877766419</v>
      </c>
      <c r="Q10" s="587">
        <v>-15895.70809159583</v>
      </c>
    </row>
    <row r="11" spans="2:17" ht="20.25" customHeight="1" x14ac:dyDescent="0.35">
      <c r="B11" s="17" t="s">
        <v>279</v>
      </c>
      <c r="C11" s="605">
        <v>248165.12100000001</v>
      </c>
      <c r="D11" s="585">
        <v>0</v>
      </c>
      <c r="E11" s="585">
        <v>15360.939</v>
      </c>
      <c r="F11" s="585">
        <v>232804.182</v>
      </c>
      <c r="G11" s="585">
        <v>79509.607999999993</v>
      </c>
      <c r="H11" s="585">
        <v>0</v>
      </c>
      <c r="I11" s="585">
        <v>101740.3014794449</v>
      </c>
      <c r="J11" s="585">
        <v>0</v>
      </c>
      <c r="K11" s="586">
        <v>210573.48852055511</v>
      </c>
      <c r="L11" s="586">
        <v>88916.426999999996</v>
      </c>
      <c r="M11" s="586">
        <v>22506.447</v>
      </c>
      <c r="N11" s="586">
        <v>91631.517999999996</v>
      </c>
      <c r="O11" s="586">
        <v>7519.0965205550792</v>
      </c>
      <c r="P11" s="586">
        <v>10475.23005749344</v>
      </c>
      <c r="Q11" s="587">
        <v>17994.32657804852</v>
      </c>
    </row>
    <row r="12" spans="2:17" ht="20.25" customHeight="1" x14ac:dyDescent="0.35">
      <c r="B12" s="17" t="s">
        <v>25</v>
      </c>
      <c r="C12" s="605">
        <v>2078943.14555</v>
      </c>
      <c r="D12" s="585">
        <v>0</v>
      </c>
      <c r="E12" s="585">
        <v>53002.00028</v>
      </c>
      <c r="F12" s="585">
        <v>2025941.14527</v>
      </c>
      <c r="G12" s="585">
        <v>882847.76800000004</v>
      </c>
      <c r="H12" s="585">
        <v>0</v>
      </c>
      <c r="I12" s="585">
        <v>991306.45200000005</v>
      </c>
      <c r="J12" s="585">
        <v>0</v>
      </c>
      <c r="K12" s="586">
        <v>1917482.4612699989</v>
      </c>
      <c r="L12" s="586">
        <v>1147732.7579900001</v>
      </c>
      <c r="M12" s="586">
        <v>192550.37671000001</v>
      </c>
      <c r="N12" s="586">
        <v>592319.32345889579</v>
      </c>
      <c r="O12" s="586">
        <v>-15119.99688889635</v>
      </c>
      <c r="P12" s="586">
        <v>194482.58301315061</v>
      </c>
      <c r="Q12" s="587">
        <v>179362.58612425419</v>
      </c>
    </row>
    <row r="13" spans="2:17" ht="20.25" customHeight="1" x14ac:dyDescent="0.35">
      <c r="B13" s="17" t="s">
        <v>26</v>
      </c>
      <c r="C13" s="605">
        <v>39472.703999999998</v>
      </c>
      <c r="D13" s="585">
        <v>374.70499999999998</v>
      </c>
      <c r="E13" s="585">
        <v>3465</v>
      </c>
      <c r="F13" s="585">
        <v>36382.409</v>
      </c>
      <c r="G13" s="585">
        <v>11206.558000000001</v>
      </c>
      <c r="H13" s="585">
        <v>417.94600000000003</v>
      </c>
      <c r="I13" s="585">
        <v>20342.987000000001</v>
      </c>
      <c r="J13" s="585">
        <v>0</v>
      </c>
      <c r="K13" s="586">
        <v>27663.925999999999</v>
      </c>
      <c r="L13" s="586">
        <v>-39781.004000000001</v>
      </c>
      <c r="M13" s="586">
        <v>9486.143</v>
      </c>
      <c r="N13" s="586">
        <v>26750.675745475852</v>
      </c>
      <c r="O13" s="586">
        <v>31208.111254524149</v>
      </c>
      <c r="P13" s="586">
        <v>3760.2959223379821</v>
      </c>
      <c r="Q13" s="587">
        <v>34968.407176862129</v>
      </c>
    </row>
    <row r="14" spans="2:17" ht="20.25" customHeight="1" x14ac:dyDescent="0.35">
      <c r="B14" s="17" t="s">
        <v>27</v>
      </c>
      <c r="C14" s="605">
        <v>358054.81129733252</v>
      </c>
      <c r="D14" s="585">
        <v>0</v>
      </c>
      <c r="E14" s="585">
        <v>0</v>
      </c>
      <c r="F14" s="585">
        <v>358054.81129733252</v>
      </c>
      <c r="G14" s="585">
        <v>145495.85200000001</v>
      </c>
      <c r="H14" s="585">
        <v>0</v>
      </c>
      <c r="I14" s="585">
        <v>178245.08530000001</v>
      </c>
      <c r="J14" s="585">
        <v>0</v>
      </c>
      <c r="K14" s="586">
        <v>325305.5779973325</v>
      </c>
      <c r="L14" s="586">
        <v>127254.06149120809</v>
      </c>
      <c r="M14" s="586">
        <v>23358.6463</v>
      </c>
      <c r="N14" s="586">
        <v>0</v>
      </c>
      <c r="O14" s="586">
        <v>174692.87020612441</v>
      </c>
      <c r="P14" s="586">
        <v>0</v>
      </c>
      <c r="Q14" s="587">
        <v>174692.87020612441</v>
      </c>
    </row>
    <row r="15" spans="2:17" ht="20.25" customHeight="1" x14ac:dyDescent="0.35">
      <c r="B15" s="17" t="s">
        <v>28</v>
      </c>
      <c r="C15" s="605">
        <v>591220.23899999994</v>
      </c>
      <c r="D15" s="585">
        <v>0</v>
      </c>
      <c r="E15" s="585">
        <v>37360.500999999997</v>
      </c>
      <c r="F15" s="585">
        <v>553859.73800000001</v>
      </c>
      <c r="G15" s="585">
        <v>188662.28899999999</v>
      </c>
      <c r="H15" s="585">
        <v>0</v>
      </c>
      <c r="I15" s="585">
        <v>216297.62</v>
      </c>
      <c r="J15" s="585">
        <v>0</v>
      </c>
      <c r="K15" s="586">
        <v>526224.40700000001</v>
      </c>
      <c r="L15" s="586">
        <v>455968.72600000002</v>
      </c>
      <c r="M15" s="586">
        <v>54482.040999999997</v>
      </c>
      <c r="N15" s="586">
        <v>64732.747000000003</v>
      </c>
      <c r="O15" s="586">
        <v>-48959.107000000004</v>
      </c>
      <c r="P15" s="586">
        <v>0</v>
      </c>
      <c r="Q15" s="587">
        <v>-48959.107000000004</v>
      </c>
    </row>
    <row r="16" spans="2:17" ht="20.25" customHeight="1" x14ac:dyDescent="0.35">
      <c r="B16" s="17" t="s">
        <v>29</v>
      </c>
      <c r="C16" s="605">
        <v>839298</v>
      </c>
      <c r="D16" s="585">
        <v>0</v>
      </c>
      <c r="E16" s="585">
        <v>41234.421119999999</v>
      </c>
      <c r="F16" s="585">
        <v>798063.57888000004</v>
      </c>
      <c r="G16" s="585">
        <v>427185.52686500002</v>
      </c>
      <c r="H16" s="585">
        <v>0</v>
      </c>
      <c r="I16" s="585">
        <v>327026.66485475021</v>
      </c>
      <c r="J16" s="585">
        <v>0</v>
      </c>
      <c r="K16" s="586">
        <v>898222.44089024968</v>
      </c>
      <c r="L16" s="586">
        <v>785014.68461824569</v>
      </c>
      <c r="M16" s="586">
        <v>121450.777819</v>
      </c>
      <c r="N16" s="586">
        <v>256008.19790804139</v>
      </c>
      <c r="O16" s="586">
        <v>-264251.21945503738</v>
      </c>
      <c r="P16" s="586">
        <v>83143.424367853644</v>
      </c>
      <c r="Q16" s="587">
        <v>-181107.7950871838</v>
      </c>
    </row>
    <row r="17" spans="2:17" ht="20.25" customHeight="1" x14ac:dyDescent="0.35">
      <c r="B17" s="17" t="s">
        <v>30</v>
      </c>
      <c r="C17" s="605">
        <v>1346587.87</v>
      </c>
      <c r="D17" s="585">
        <v>0</v>
      </c>
      <c r="E17" s="585">
        <v>56064.112000000001</v>
      </c>
      <c r="F17" s="585">
        <v>1290523.7579999999</v>
      </c>
      <c r="G17" s="585">
        <v>0</v>
      </c>
      <c r="H17" s="585">
        <v>0</v>
      </c>
      <c r="I17" s="585">
        <v>639990.603</v>
      </c>
      <c r="J17" s="585">
        <v>0</v>
      </c>
      <c r="K17" s="586">
        <v>650533.15500000003</v>
      </c>
      <c r="L17" s="586">
        <v>884012.14899999998</v>
      </c>
      <c r="M17" s="586">
        <v>131676.33199999999</v>
      </c>
      <c r="N17" s="586">
        <v>164603.03</v>
      </c>
      <c r="O17" s="586">
        <v>-529758.35600000003</v>
      </c>
      <c r="P17" s="586">
        <v>143209.11600000001</v>
      </c>
      <c r="Q17" s="587">
        <v>-386549.24</v>
      </c>
    </row>
    <row r="18" spans="2:17" ht="20.25" customHeight="1" x14ac:dyDescent="0.35">
      <c r="B18" s="17" t="s">
        <v>32</v>
      </c>
      <c r="C18" s="605">
        <v>1465207.236</v>
      </c>
      <c r="D18" s="585">
        <v>0</v>
      </c>
      <c r="E18" s="585">
        <v>20104.996999999999</v>
      </c>
      <c r="F18" s="585">
        <v>1445102.2390000001</v>
      </c>
      <c r="G18" s="585">
        <v>719772.58100000001</v>
      </c>
      <c r="H18" s="585">
        <v>0</v>
      </c>
      <c r="I18" s="585">
        <v>694387.48800000001</v>
      </c>
      <c r="J18" s="585">
        <v>0</v>
      </c>
      <c r="K18" s="586">
        <v>1470487.3319999999</v>
      </c>
      <c r="L18" s="586">
        <v>1275670.1040000001</v>
      </c>
      <c r="M18" s="586">
        <v>134220.296</v>
      </c>
      <c r="N18" s="586">
        <v>319469.59600000002</v>
      </c>
      <c r="O18" s="586">
        <v>-258872.66399999999</v>
      </c>
      <c r="P18" s="586">
        <v>76843.547000000006</v>
      </c>
      <c r="Q18" s="587">
        <v>-182029.117</v>
      </c>
    </row>
    <row r="19" spans="2:17" ht="20.25" customHeight="1" x14ac:dyDescent="0.35">
      <c r="B19" s="17" t="s">
        <v>34</v>
      </c>
      <c r="C19" s="605">
        <v>629268.38300000003</v>
      </c>
      <c r="D19" s="585">
        <v>0</v>
      </c>
      <c r="E19" s="585">
        <v>49173.862999999998</v>
      </c>
      <c r="F19" s="585">
        <v>580094.52</v>
      </c>
      <c r="G19" s="585">
        <v>216842.54399999999</v>
      </c>
      <c r="H19" s="585">
        <v>0</v>
      </c>
      <c r="I19" s="585">
        <v>199208.84299999999</v>
      </c>
      <c r="J19" s="585">
        <v>0</v>
      </c>
      <c r="K19" s="586">
        <v>597728.22100000002</v>
      </c>
      <c r="L19" s="586">
        <v>322340.283</v>
      </c>
      <c r="M19" s="586">
        <v>52319.599000000002</v>
      </c>
      <c r="N19" s="586">
        <v>209439.65100000001</v>
      </c>
      <c r="O19" s="586">
        <v>13628.688</v>
      </c>
      <c r="P19" s="586">
        <v>47535.033000000003</v>
      </c>
      <c r="Q19" s="587">
        <v>61163.720999999998</v>
      </c>
    </row>
    <row r="20" spans="2:17" ht="20.25" customHeight="1" x14ac:dyDescent="0.35">
      <c r="B20" s="17" t="s">
        <v>35</v>
      </c>
      <c r="C20" s="605">
        <v>307094.12099999998</v>
      </c>
      <c r="D20" s="585">
        <v>0</v>
      </c>
      <c r="E20" s="585">
        <v>2980.395</v>
      </c>
      <c r="F20" s="585">
        <v>304113.72600000002</v>
      </c>
      <c r="G20" s="585">
        <v>92484.403000000006</v>
      </c>
      <c r="H20" s="585">
        <v>0</v>
      </c>
      <c r="I20" s="585">
        <v>119347.925</v>
      </c>
      <c r="J20" s="585">
        <v>0</v>
      </c>
      <c r="K20" s="586">
        <v>277250.20400000003</v>
      </c>
      <c r="L20" s="586">
        <v>306756.09899999999</v>
      </c>
      <c r="M20" s="586">
        <v>29896.748</v>
      </c>
      <c r="N20" s="586">
        <v>74881.455000000002</v>
      </c>
      <c r="O20" s="586">
        <v>-134284.098</v>
      </c>
      <c r="P20" s="586">
        <v>3405.2310000000002</v>
      </c>
      <c r="Q20" s="587">
        <v>-130878.867</v>
      </c>
    </row>
    <row r="21" spans="2:17" ht="20.25" customHeight="1" x14ac:dyDescent="0.35">
      <c r="B21" s="17" t="s">
        <v>36</v>
      </c>
      <c r="C21" s="605">
        <v>76196</v>
      </c>
      <c r="D21" s="585">
        <v>0</v>
      </c>
      <c r="E21" s="585">
        <v>283</v>
      </c>
      <c r="F21" s="585">
        <v>75913</v>
      </c>
      <c r="G21" s="585">
        <v>30727</v>
      </c>
      <c r="H21" s="585">
        <v>11212</v>
      </c>
      <c r="I21" s="585">
        <v>19904</v>
      </c>
      <c r="J21" s="585">
        <v>0</v>
      </c>
      <c r="K21" s="586">
        <v>97948</v>
      </c>
      <c r="L21" s="586">
        <v>40014</v>
      </c>
      <c r="M21" s="586">
        <v>8693</v>
      </c>
      <c r="N21" s="586">
        <v>44317</v>
      </c>
      <c r="O21" s="586">
        <v>4924</v>
      </c>
      <c r="P21" s="586">
        <v>0</v>
      </c>
      <c r="Q21" s="587">
        <v>4924</v>
      </c>
    </row>
    <row r="22" spans="2:17" ht="20.25" customHeight="1" x14ac:dyDescent="0.35">
      <c r="B22" s="17" t="s">
        <v>280</v>
      </c>
      <c r="C22" s="605">
        <v>533098</v>
      </c>
      <c r="D22" s="585">
        <v>0</v>
      </c>
      <c r="E22" s="585">
        <v>48266</v>
      </c>
      <c r="F22" s="585">
        <v>484832</v>
      </c>
      <c r="G22" s="585">
        <v>208982</v>
      </c>
      <c r="H22" s="585">
        <v>13732</v>
      </c>
      <c r="I22" s="585">
        <v>225155</v>
      </c>
      <c r="J22" s="585">
        <v>13732</v>
      </c>
      <c r="K22" s="586">
        <v>468660</v>
      </c>
      <c r="L22" s="586">
        <v>465052</v>
      </c>
      <c r="M22" s="586">
        <v>48742</v>
      </c>
      <c r="N22" s="586">
        <v>260967</v>
      </c>
      <c r="O22" s="586">
        <v>-306101</v>
      </c>
      <c r="P22" s="586">
        <v>88273</v>
      </c>
      <c r="Q22" s="587">
        <v>-217828</v>
      </c>
    </row>
    <row r="23" spans="2:17" ht="20.25" customHeight="1" x14ac:dyDescent="0.35">
      <c r="B23" s="17" t="s">
        <v>281</v>
      </c>
      <c r="C23" s="605">
        <v>0</v>
      </c>
      <c r="D23" s="585">
        <v>0</v>
      </c>
      <c r="E23" s="585">
        <v>0</v>
      </c>
      <c r="F23" s="585">
        <v>0</v>
      </c>
      <c r="G23" s="585">
        <v>0</v>
      </c>
      <c r="H23" s="585">
        <v>0</v>
      </c>
      <c r="I23" s="585">
        <v>0</v>
      </c>
      <c r="J23" s="585">
        <v>0</v>
      </c>
      <c r="K23" s="586">
        <v>0</v>
      </c>
      <c r="L23" s="586">
        <v>0</v>
      </c>
      <c r="M23" s="586">
        <v>0</v>
      </c>
      <c r="N23" s="586">
        <v>0</v>
      </c>
      <c r="O23" s="586">
        <v>0</v>
      </c>
      <c r="P23" s="586">
        <v>0</v>
      </c>
      <c r="Q23" s="587">
        <v>0</v>
      </c>
    </row>
    <row r="24" spans="2:17" ht="20.25" customHeight="1" x14ac:dyDescent="0.35">
      <c r="B24" s="17" t="s">
        <v>38</v>
      </c>
      <c r="C24" s="605">
        <v>361446.81699999998</v>
      </c>
      <c r="D24" s="585">
        <v>0</v>
      </c>
      <c r="E24" s="585">
        <v>7700.9160000000002</v>
      </c>
      <c r="F24" s="585">
        <v>353745.90100000001</v>
      </c>
      <c r="G24" s="585">
        <v>82634.213000000003</v>
      </c>
      <c r="H24" s="585">
        <v>17842</v>
      </c>
      <c r="I24" s="585">
        <v>95596.793999999994</v>
      </c>
      <c r="J24" s="585">
        <v>26186</v>
      </c>
      <c r="K24" s="586">
        <v>332439.32</v>
      </c>
      <c r="L24" s="586">
        <v>450635.25900000002</v>
      </c>
      <c r="M24" s="586">
        <v>33374.260999999999</v>
      </c>
      <c r="N24" s="586">
        <v>129817.389</v>
      </c>
      <c r="O24" s="586">
        <v>-281387.58899999998</v>
      </c>
      <c r="P24" s="586">
        <v>109819.34600000001</v>
      </c>
      <c r="Q24" s="587">
        <v>-171568.24299999999</v>
      </c>
    </row>
    <row r="25" spans="2:17" ht="20.25" customHeight="1" x14ac:dyDescent="0.35">
      <c r="B25" s="17" t="s">
        <v>39</v>
      </c>
      <c r="C25" s="605">
        <v>365194.14662999997</v>
      </c>
      <c r="D25" s="585">
        <v>0</v>
      </c>
      <c r="E25" s="585">
        <v>2525.7249999999999</v>
      </c>
      <c r="F25" s="585">
        <v>362668.42163</v>
      </c>
      <c r="G25" s="585">
        <v>305696.03399999999</v>
      </c>
      <c r="H25" s="585">
        <v>0</v>
      </c>
      <c r="I25" s="585">
        <v>190935.21</v>
      </c>
      <c r="J25" s="585">
        <v>0</v>
      </c>
      <c r="K25" s="586">
        <v>477429.24563000002</v>
      </c>
      <c r="L25" s="586">
        <v>533043.1928760102</v>
      </c>
      <c r="M25" s="586">
        <v>1825.5522060047581</v>
      </c>
      <c r="N25" s="586">
        <v>144416.7600269524</v>
      </c>
      <c r="O25" s="586">
        <v>-201856.25947896729</v>
      </c>
      <c r="P25" s="586">
        <v>28102.585719205312</v>
      </c>
      <c r="Q25" s="587">
        <v>-173753.67375976199</v>
      </c>
    </row>
    <row r="26" spans="2:17" ht="20.25" customHeight="1" x14ac:dyDescent="0.35">
      <c r="B26" s="17" t="s">
        <v>40</v>
      </c>
      <c r="C26" s="605">
        <v>3130444.1</v>
      </c>
      <c r="D26" s="585">
        <v>0</v>
      </c>
      <c r="E26" s="585">
        <v>62690.617163608753</v>
      </c>
      <c r="F26" s="585">
        <v>3067753.4828363908</v>
      </c>
      <c r="G26" s="585">
        <v>1087759.60157561</v>
      </c>
      <c r="H26" s="585">
        <v>35553.96420061183</v>
      </c>
      <c r="I26" s="585">
        <v>1301961.3587470001</v>
      </c>
      <c r="J26" s="585">
        <v>94345.921139838218</v>
      </c>
      <c r="K26" s="586">
        <v>2794759.7687257761</v>
      </c>
      <c r="L26" s="586">
        <v>1860737.864977842</v>
      </c>
      <c r="M26" s="586">
        <v>291657.54810646002</v>
      </c>
      <c r="N26" s="586">
        <v>844859.89686091011</v>
      </c>
      <c r="O26" s="586">
        <v>-202495.54121943589</v>
      </c>
      <c r="P26" s="586">
        <v>140382.0906697149</v>
      </c>
      <c r="Q26" s="587">
        <v>-62113.450549721027</v>
      </c>
    </row>
    <row r="27" spans="2:17" ht="20.25" customHeight="1" x14ac:dyDescent="0.35">
      <c r="B27" s="17" t="s">
        <v>41</v>
      </c>
      <c r="C27" s="605">
        <v>621306.92299999995</v>
      </c>
      <c r="D27" s="585">
        <v>3773.4659999999999</v>
      </c>
      <c r="E27" s="585">
        <v>18857.366646185641</v>
      </c>
      <c r="F27" s="585">
        <v>606223.02235381433</v>
      </c>
      <c r="G27" s="585">
        <v>188558.837</v>
      </c>
      <c r="H27" s="585">
        <v>0</v>
      </c>
      <c r="I27" s="585">
        <v>189843.185</v>
      </c>
      <c r="J27" s="585">
        <v>53865.57</v>
      </c>
      <c r="K27" s="586">
        <v>551073.10435381439</v>
      </c>
      <c r="L27" s="586">
        <v>605358.23684999987</v>
      </c>
      <c r="M27" s="586">
        <v>59427.194346105018</v>
      </c>
      <c r="N27" s="586">
        <v>70102.887526827064</v>
      </c>
      <c r="O27" s="586">
        <v>-183815.2143691176</v>
      </c>
      <c r="P27" s="586">
        <v>0</v>
      </c>
      <c r="Q27" s="587">
        <v>-183815.2143691176</v>
      </c>
    </row>
    <row r="28" spans="2:17" ht="20.25" customHeight="1" x14ac:dyDescent="0.35">
      <c r="B28" s="17" t="s">
        <v>282</v>
      </c>
      <c r="C28" s="605">
        <v>183607</v>
      </c>
      <c r="D28" s="585">
        <v>0</v>
      </c>
      <c r="E28" s="585">
        <v>44345</v>
      </c>
      <c r="F28" s="585">
        <v>139262</v>
      </c>
      <c r="G28" s="585">
        <v>108962</v>
      </c>
      <c r="H28" s="585">
        <v>0</v>
      </c>
      <c r="I28" s="585">
        <v>61224</v>
      </c>
      <c r="J28" s="585">
        <v>0</v>
      </c>
      <c r="K28" s="586">
        <v>187000</v>
      </c>
      <c r="L28" s="586">
        <v>394049</v>
      </c>
      <c r="M28" s="586">
        <v>22891</v>
      </c>
      <c r="N28" s="586">
        <v>142489</v>
      </c>
      <c r="O28" s="586">
        <v>-372428</v>
      </c>
      <c r="P28" s="586">
        <v>108467</v>
      </c>
      <c r="Q28" s="587">
        <v>-263961</v>
      </c>
    </row>
    <row r="29" spans="2:17" ht="20.25" customHeight="1" x14ac:dyDescent="0.35">
      <c r="B29" s="17" t="s">
        <v>42</v>
      </c>
      <c r="C29" s="605">
        <v>709781.88500000001</v>
      </c>
      <c r="D29" s="585">
        <v>0</v>
      </c>
      <c r="E29" s="585">
        <v>20349.705000000002</v>
      </c>
      <c r="F29" s="585">
        <v>689432.18</v>
      </c>
      <c r="G29" s="585">
        <v>241209.391</v>
      </c>
      <c r="H29" s="585">
        <v>0</v>
      </c>
      <c r="I29" s="585">
        <v>-4672.7973770454828</v>
      </c>
      <c r="J29" s="585">
        <v>0</v>
      </c>
      <c r="K29" s="586">
        <v>935314.3683770455</v>
      </c>
      <c r="L29" s="586">
        <v>888090.19612014724</v>
      </c>
      <c r="M29" s="586">
        <v>70179.091</v>
      </c>
      <c r="N29" s="586">
        <v>315672.44388046849</v>
      </c>
      <c r="O29" s="586">
        <v>-338627.3626235702</v>
      </c>
      <c r="P29" s="586">
        <v>65915.593520431023</v>
      </c>
      <c r="Q29" s="587">
        <v>-272711.76910313917</v>
      </c>
    </row>
    <row r="30" spans="2:17" ht="20.25" customHeight="1" x14ac:dyDescent="0.35">
      <c r="B30" s="17" t="s">
        <v>283</v>
      </c>
      <c r="C30" s="605">
        <v>1034355.0105</v>
      </c>
      <c r="D30" s="585">
        <v>0</v>
      </c>
      <c r="E30" s="585">
        <v>27430.551350000002</v>
      </c>
      <c r="F30" s="585">
        <v>1006924.45915</v>
      </c>
      <c r="G30" s="585">
        <v>374071.28519000037</v>
      </c>
      <c r="H30" s="585">
        <v>11711.804</v>
      </c>
      <c r="I30" s="585">
        <v>483501.72384999919</v>
      </c>
      <c r="J30" s="585">
        <v>11711.804</v>
      </c>
      <c r="K30" s="586">
        <v>897494.02049000119</v>
      </c>
      <c r="L30" s="586">
        <v>640538.38800000004</v>
      </c>
      <c r="M30" s="586">
        <v>89856.369710000014</v>
      </c>
      <c r="N30" s="586">
        <v>182256.49583564341</v>
      </c>
      <c r="O30" s="586">
        <v>-15157.233055642189</v>
      </c>
      <c r="P30" s="586">
        <v>0</v>
      </c>
      <c r="Q30" s="587">
        <v>-15157.233055642189</v>
      </c>
    </row>
    <row r="31" spans="2:17" ht="20.25" customHeight="1" x14ac:dyDescent="0.35">
      <c r="B31" s="17" t="s">
        <v>284</v>
      </c>
      <c r="C31" s="605">
        <v>509182.641</v>
      </c>
      <c r="D31" s="585">
        <v>0</v>
      </c>
      <c r="E31" s="585">
        <v>22473.128000000001</v>
      </c>
      <c r="F31" s="585">
        <v>486709.51299999998</v>
      </c>
      <c r="G31" s="585">
        <v>179329.78599999999</v>
      </c>
      <c r="H31" s="585">
        <v>0</v>
      </c>
      <c r="I31" s="585">
        <v>260451.97</v>
      </c>
      <c r="J31" s="585">
        <v>0</v>
      </c>
      <c r="K31" s="586">
        <v>405587.32900000003</v>
      </c>
      <c r="L31" s="586">
        <v>223649.07</v>
      </c>
      <c r="M31" s="586">
        <v>39273.214</v>
      </c>
      <c r="N31" s="586">
        <v>153632.61900000001</v>
      </c>
      <c r="O31" s="586">
        <v>-10967.574000000001</v>
      </c>
      <c r="P31" s="586">
        <v>18300.365000000002</v>
      </c>
      <c r="Q31" s="587">
        <v>7332.7910000000002</v>
      </c>
    </row>
    <row r="32" spans="2:17" ht="20.25" customHeight="1" x14ac:dyDescent="0.35">
      <c r="B32" s="17" t="s">
        <v>285</v>
      </c>
      <c r="C32" s="605">
        <v>371117.04</v>
      </c>
      <c r="D32" s="585">
        <v>0</v>
      </c>
      <c r="E32" s="585">
        <v>7082.5435145692672</v>
      </c>
      <c r="F32" s="585">
        <v>364034.49648543069</v>
      </c>
      <c r="G32" s="585">
        <v>106874.397</v>
      </c>
      <c r="H32" s="585">
        <v>0</v>
      </c>
      <c r="I32" s="585">
        <v>0</v>
      </c>
      <c r="J32" s="585">
        <v>0</v>
      </c>
      <c r="K32" s="586">
        <v>470908.89348543069</v>
      </c>
      <c r="L32" s="586">
        <v>-154739.33799999999</v>
      </c>
      <c r="M32" s="586">
        <v>0</v>
      </c>
      <c r="N32" s="586">
        <v>92962.81</v>
      </c>
      <c r="O32" s="586">
        <v>532685.42148543068</v>
      </c>
      <c r="P32" s="586">
        <v>0</v>
      </c>
      <c r="Q32" s="587">
        <v>532685.42148543068</v>
      </c>
    </row>
    <row r="33" spans="2:17" ht="20.25" customHeight="1" x14ac:dyDescent="0.35">
      <c r="B33" s="17" t="s">
        <v>286</v>
      </c>
      <c r="C33" s="605">
        <v>669579.82720999955</v>
      </c>
      <c r="D33" s="585">
        <v>0</v>
      </c>
      <c r="E33" s="585">
        <v>86064.667634930418</v>
      </c>
      <c r="F33" s="585">
        <v>583515.15957506921</v>
      </c>
      <c r="G33" s="585">
        <v>356647.15837923792</v>
      </c>
      <c r="H33" s="585">
        <v>0</v>
      </c>
      <c r="I33" s="585">
        <v>308610.01266227663</v>
      </c>
      <c r="J33" s="585">
        <v>0</v>
      </c>
      <c r="K33" s="586">
        <v>631552.30529203056</v>
      </c>
      <c r="L33" s="586">
        <v>518380.55536297988</v>
      </c>
      <c r="M33" s="586">
        <v>68252.35997431846</v>
      </c>
      <c r="N33" s="586">
        <v>224107.5340642205</v>
      </c>
      <c r="O33" s="586">
        <v>-179188.14410948829</v>
      </c>
      <c r="P33" s="586">
        <v>83466.059185513266</v>
      </c>
      <c r="Q33" s="587">
        <v>-95722.08492397498</v>
      </c>
    </row>
    <row r="34" spans="2:17" ht="20.25" customHeight="1" x14ac:dyDescent="0.35">
      <c r="B34" s="17" t="s">
        <v>287</v>
      </c>
      <c r="C34" s="605">
        <v>7025.2160000000003</v>
      </c>
      <c r="D34" s="585">
        <v>0</v>
      </c>
      <c r="E34" s="585">
        <v>0</v>
      </c>
      <c r="F34" s="585">
        <v>7025.2160000000003</v>
      </c>
      <c r="G34" s="585">
        <v>890.02099999999996</v>
      </c>
      <c r="H34" s="585">
        <v>0</v>
      </c>
      <c r="I34" s="585">
        <v>3919.4248510000002</v>
      </c>
      <c r="J34" s="585">
        <v>1117.4322500000001</v>
      </c>
      <c r="K34" s="586">
        <v>2878.379899</v>
      </c>
      <c r="L34" s="586">
        <v>659</v>
      </c>
      <c r="M34" s="586">
        <v>332.94295</v>
      </c>
      <c r="N34" s="586">
        <v>3798.6117820609088</v>
      </c>
      <c r="O34" s="586">
        <v>-1912.1748330609089</v>
      </c>
      <c r="P34" s="586">
        <v>919.96832087352709</v>
      </c>
      <c r="Q34" s="587">
        <v>-992.20651218738169</v>
      </c>
    </row>
    <row r="35" spans="2:17" ht="20.25" customHeight="1" x14ac:dyDescent="0.35">
      <c r="B35" s="17" t="s">
        <v>288</v>
      </c>
      <c r="C35" s="605">
        <v>0</v>
      </c>
      <c r="D35" s="585">
        <v>0</v>
      </c>
      <c r="E35" s="585">
        <v>0</v>
      </c>
      <c r="F35" s="585">
        <v>0</v>
      </c>
      <c r="G35" s="585">
        <v>0</v>
      </c>
      <c r="H35" s="585">
        <v>0</v>
      </c>
      <c r="I35" s="585">
        <v>0</v>
      </c>
      <c r="J35" s="585">
        <v>0</v>
      </c>
      <c r="K35" s="586">
        <v>0</v>
      </c>
      <c r="L35" s="586">
        <v>0</v>
      </c>
      <c r="M35" s="586">
        <v>0</v>
      </c>
      <c r="N35" s="586">
        <v>0</v>
      </c>
      <c r="O35" s="586">
        <v>0</v>
      </c>
      <c r="P35" s="586">
        <v>0</v>
      </c>
      <c r="Q35" s="587">
        <v>0</v>
      </c>
    </row>
    <row r="36" spans="2:17" ht="20.25" customHeight="1" x14ac:dyDescent="0.35">
      <c r="B36" s="17" t="s">
        <v>48</v>
      </c>
      <c r="C36" s="605">
        <v>401073.92849999998</v>
      </c>
      <c r="D36" s="585">
        <v>0</v>
      </c>
      <c r="E36" s="585">
        <v>56497.29973620802</v>
      </c>
      <c r="F36" s="585">
        <v>344576.62876379199</v>
      </c>
      <c r="G36" s="585">
        <v>205246.5606902666</v>
      </c>
      <c r="H36" s="585">
        <v>0</v>
      </c>
      <c r="I36" s="585">
        <v>0</v>
      </c>
      <c r="J36" s="585">
        <v>0</v>
      </c>
      <c r="K36" s="586">
        <v>549823.18945405853</v>
      </c>
      <c r="L36" s="586">
        <v>203666.71299999999</v>
      </c>
      <c r="M36" s="586">
        <v>12413.51363409238</v>
      </c>
      <c r="N36" s="586">
        <v>104215.2414904984</v>
      </c>
      <c r="O36" s="586">
        <v>229527.72132946769</v>
      </c>
      <c r="P36" s="586">
        <v>23914.223665108559</v>
      </c>
      <c r="Q36" s="587">
        <v>253441.9449945763</v>
      </c>
    </row>
    <row r="37" spans="2:17" ht="20.25" customHeight="1" x14ac:dyDescent="0.35">
      <c r="B37" s="17" t="s">
        <v>49</v>
      </c>
      <c r="C37" s="605">
        <v>207740.06400000001</v>
      </c>
      <c r="D37" s="585">
        <v>0</v>
      </c>
      <c r="E37" s="585">
        <v>4573.9139999999998</v>
      </c>
      <c r="F37" s="585">
        <v>203166.15</v>
      </c>
      <c r="G37" s="585">
        <v>43379.5</v>
      </c>
      <c r="H37" s="585">
        <v>0</v>
      </c>
      <c r="I37" s="585">
        <v>47504.692000000003</v>
      </c>
      <c r="J37" s="585">
        <v>0</v>
      </c>
      <c r="K37" s="586">
        <v>199040.95800000001</v>
      </c>
      <c r="L37" s="586">
        <v>90604.466677975506</v>
      </c>
      <c r="M37" s="586">
        <v>20300.22</v>
      </c>
      <c r="N37" s="586">
        <v>94530.257081868345</v>
      </c>
      <c r="O37" s="586">
        <v>-6393.9857598438557</v>
      </c>
      <c r="P37" s="586">
        <v>32380.942999999999</v>
      </c>
      <c r="Q37" s="587">
        <v>25986.957240156149</v>
      </c>
    </row>
    <row r="38" spans="2:17" ht="20.25" customHeight="1" x14ac:dyDescent="0.35">
      <c r="B38" s="17" t="s">
        <v>289</v>
      </c>
      <c r="C38" s="605">
        <v>645420.66</v>
      </c>
      <c r="D38" s="585">
        <v>0</v>
      </c>
      <c r="E38" s="585">
        <v>26824.578000000001</v>
      </c>
      <c r="F38" s="585">
        <v>618596.08200000005</v>
      </c>
      <c r="G38" s="585">
        <v>321841.11</v>
      </c>
      <c r="H38" s="585">
        <v>0</v>
      </c>
      <c r="I38" s="585">
        <v>277468.93400000001</v>
      </c>
      <c r="J38" s="585">
        <v>0</v>
      </c>
      <c r="K38" s="586">
        <v>662968.25800000003</v>
      </c>
      <c r="L38" s="586">
        <v>408975.68800000002</v>
      </c>
      <c r="M38" s="586">
        <v>62595.472999999998</v>
      </c>
      <c r="N38" s="586">
        <v>174094.853</v>
      </c>
      <c r="O38" s="586">
        <v>17302.243999999999</v>
      </c>
      <c r="P38" s="586">
        <v>65731.028999999995</v>
      </c>
      <c r="Q38" s="587">
        <v>83033.273000000001</v>
      </c>
    </row>
    <row r="39" spans="2:17" ht="20.25" customHeight="1" x14ac:dyDescent="0.35">
      <c r="B39" s="17" t="s">
        <v>50</v>
      </c>
      <c r="C39" s="605">
        <v>207652.24614</v>
      </c>
      <c r="D39" s="585">
        <v>0</v>
      </c>
      <c r="E39" s="585">
        <v>16508.64958813311</v>
      </c>
      <c r="F39" s="585">
        <v>191143.59655186691</v>
      </c>
      <c r="G39" s="585">
        <v>93690.028999999995</v>
      </c>
      <c r="H39" s="585">
        <v>0</v>
      </c>
      <c r="I39" s="585">
        <v>76986.243000000002</v>
      </c>
      <c r="J39" s="585">
        <v>-13503.291020000001</v>
      </c>
      <c r="K39" s="586">
        <v>221350.673571867</v>
      </c>
      <c r="L39" s="586">
        <v>-55770.135681313397</v>
      </c>
      <c r="M39" s="586">
        <v>19122.614000000001</v>
      </c>
      <c r="N39" s="586">
        <v>87409.704036279814</v>
      </c>
      <c r="O39" s="586">
        <v>170588.49121690061</v>
      </c>
      <c r="P39" s="586">
        <v>6557.6182477168886</v>
      </c>
      <c r="Q39" s="587">
        <v>177146.1094646175</v>
      </c>
    </row>
    <row r="40" spans="2:17" ht="20.25" customHeight="1" x14ac:dyDescent="0.35">
      <c r="B40" s="17" t="s">
        <v>51</v>
      </c>
      <c r="C40" s="605">
        <v>101957</v>
      </c>
      <c r="D40" s="585">
        <v>0</v>
      </c>
      <c r="E40" s="585">
        <v>3978</v>
      </c>
      <c r="F40" s="585">
        <v>97978</v>
      </c>
      <c r="G40" s="585">
        <v>142809</v>
      </c>
      <c r="H40" s="585">
        <v>47686</v>
      </c>
      <c r="I40" s="585">
        <v>48368</v>
      </c>
      <c r="J40" s="585">
        <v>47686</v>
      </c>
      <c r="K40" s="586">
        <v>192420</v>
      </c>
      <c r="L40" s="586">
        <v>260505</v>
      </c>
      <c r="M40" s="586">
        <v>11039</v>
      </c>
      <c r="N40" s="586">
        <v>99264</v>
      </c>
      <c r="O40" s="586">
        <v>-178388</v>
      </c>
      <c r="P40" s="586">
        <v>0</v>
      </c>
      <c r="Q40" s="587">
        <v>-178388</v>
      </c>
    </row>
    <row r="41" spans="2:17" ht="20.25" customHeight="1" x14ac:dyDescent="0.35">
      <c r="B41" s="17" t="s">
        <v>52</v>
      </c>
      <c r="C41" s="605">
        <v>640518.42842000013</v>
      </c>
      <c r="D41" s="585">
        <v>0</v>
      </c>
      <c r="E41" s="585">
        <v>0</v>
      </c>
      <c r="F41" s="585">
        <v>640518.42842000013</v>
      </c>
      <c r="G41" s="585">
        <v>0</v>
      </c>
      <c r="H41" s="585">
        <v>0</v>
      </c>
      <c r="I41" s="585">
        <v>15381.983759999999</v>
      </c>
      <c r="J41" s="585">
        <v>0</v>
      </c>
      <c r="K41" s="586">
        <v>625136.44466000004</v>
      </c>
      <c r="L41" s="586">
        <v>352343.41739999998</v>
      </c>
      <c r="M41" s="586">
        <v>69667.338000000003</v>
      </c>
      <c r="N41" s="586">
        <v>0</v>
      </c>
      <c r="O41" s="586">
        <v>203125.6892600001</v>
      </c>
      <c r="P41" s="586">
        <v>0</v>
      </c>
      <c r="Q41" s="587">
        <v>203125.6892600001</v>
      </c>
    </row>
    <row r="42" spans="2:17" ht="20.25" customHeight="1" x14ac:dyDescent="0.35">
      <c r="B42" s="17" t="s">
        <v>54</v>
      </c>
      <c r="C42" s="605">
        <v>0</v>
      </c>
      <c r="D42" s="585">
        <v>0</v>
      </c>
      <c r="E42" s="585">
        <v>0</v>
      </c>
      <c r="F42" s="585">
        <v>0</v>
      </c>
      <c r="G42" s="585">
        <v>0</v>
      </c>
      <c r="H42" s="585">
        <v>0</v>
      </c>
      <c r="I42" s="585">
        <v>0</v>
      </c>
      <c r="J42" s="585">
        <v>0</v>
      </c>
      <c r="K42" s="586">
        <v>0</v>
      </c>
      <c r="L42" s="586">
        <v>0</v>
      </c>
      <c r="M42" s="586">
        <v>0</v>
      </c>
      <c r="N42" s="586">
        <v>0</v>
      </c>
      <c r="O42" s="586">
        <v>0</v>
      </c>
      <c r="P42" s="586">
        <v>0</v>
      </c>
      <c r="Q42" s="587">
        <v>0</v>
      </c>
    </row>
    <row r="43" spans="2:17" ht="20.25" customHeight="1" x14ac:dyDescent="0.35">
      <c r="B43" s="163" t="s">
        <v>55</v>
      </c>
      <c r="C43" s="588">
        <f t="shared" ref="C43:Q43" si="0">SUM(C6:C42)</f>
        <v>21651381.010947324</v>
      </c>
      <c r="D43" s="588">
        <f t="shared" si="0"/>
        <v>5789.7643300023083</v>
      </c>
      <c r="E43" s="588">
        <f t="shared" si="0"/>
        <v>922046.97453849716</v>
      </c>
      <c r="F43" s="588">
        <f t="shared" si="0"/>
        <v>20735122.800738826</v>
      </c>
      <c r="G43" s="588">
        <f t="shared" si="0"/>
        <v>7857258.5033551343</v>
      </c>
      <c r="H43" s="588">
        <f t="shared" si="0"/>
        <v>138155.71420061184</v>
      </c>
      <c r="I43" s="588">
        <f t="shared" si="0"/>
        <v>8041530.8064074246</v>
      </c>
      <c r="J43" s="588">
        <f t="shared" si="0"/>
        <v>235141.43636983825</v>
      </c>
      <c r="K43" s="588">
        <f t="shared" si="0"/>
        <v>20453866.775517322</v>
      </c>
      <c r="L43" s="588">
        <f t="shared" si="0"/>
        <v>15031523.631494265</v>
      </c>
      <c r="M43" s="588">
        <f t="shared" si="0"/>
        <v>1945352.2651883133</v>
      </c>
      <c r="N43" s="588">
        <f t="shared" si="0"/>
        <v>5786451.848998257</v>
      </c>
      <c r="O43" s="588">
        <f t="shared" si="0"/>
        <v>-2309459.9701635172</v>
      </c>
      <c r="P43" s="588">
        <f t="shared" si="0"/>
        <v>1735916.6814671021</v>
      </c>
      <c r="Q43" s="588">
        <f t="shared" si="0"/>
        <v>-573543.28869641502</v>
      </c>
    </row>
    <row r="44" spans="2:17" ht="20.25" customHeight="1" x14ac:dyDescent="0.35">
      <c r="B44" s="794" t="s">
        <v>56</v>
      </c>
      <c r="C44" s="723"/>
      <c r="D44" s="723"/>
      <c r="E44" s="723"/>
      <c r="F44" s="723"/>
      <c r="G44" s="723"/>
      <c r="H44" s="723"/>
      <c r="I44" s="723"/>
      <c r="J44" s="723"/>
      <c r="K44" s="723"/>
      <c r="L44" s="723"/>
      <c r="M44" s="723"/>
      <c r="N44" s="723"/>
      <c r="O44" s="723"/>
      <c r="P44" s="723"/>
      <c r="Q44" s="724"/>
    </row>
    <row r="45" spans="2:17" ht="20.25" customHeight="1" x14ac:dyDescent="0.35">
      <c r="B45" s="17" t="s">
        <v>57</v>
      </c>
      <c r="C45" s="585">
        <v>0</v>
      </c>
      <c r="D45" s="585">
        <v>114021.6031143999</v>
      </c>
      <c r="E45" s="585">
        <v>4477.2909800000007</v>
      </c>
      <c r="F45" s="585">
        <v>109544.31213439989</v>
      </c>
      <c r="G45" s="585">
        <v>45756.588119034321</v>
      </c>
      <c r="H45" s="585">
        <v>0</v>
      </c>
      <c r="I45" s="585">
        <v>63040.725739894297</v>
      </c>
      <c r="J45" s="585">
        <v>0</v>
      </c>
      <c r="K45" s="585">
        <v>92260.174513539911</v>
      </c>
      <c r="L45" s="585">
        <v>60389.921999999999</v>
      </c>
      <c r="M45" s="585">
        <v>16861.113000000001</v>
      </c>
      <c r="N45" s="585">
        <v>10087.367178979021</v>
      </c>
      <c r="O45" s="585">
        <v>4921.7723345608938</v>
      </c>
      <c r="P45" s="585">
        <v>12986.8618120229</v>
      </c>
      <c r="Q45" s="593">
        <v>17908.63414658379</v>
      </c>
    </row>
    <row r="46" spans="2:17" ht="20.25" customHeight="1" x14ac:dyDescent="0.35">
      <c r="B46" s="17" t="s">
        <v>290</v>
      </c>
      <c r="C46" s="585">
        <v>0</v>
      </c>
      <c r="D46" s="585">
        <v>267916.076</v>
      </c>
      <c r="E46" s="585">
        <v>1918.95</v>
      </c>
      <c r="F46" s="585">
        <v>265997.12599999999</v>
      </c>
      <c r="G46" s="585">
        <v>12074.221</v>
      </c>
      <c r="H46" s="585">
        <v>0</v>
      </c>
      <c r="I46" s="585">
        <v>33022.226999999999</v>
      </c>
      <c r="J46" s="585">
        <v>0</v>
      </c>
      <c r="K46" s="585">
        <v>245049.12</v>
      </c>
      <c r="L46" s="585">
        <v>466410.26299999998</v>
      </c>
      <c r="M46" s="585">
        <v>0</v>
      </c>
      <c r="N46" s="585">
        <v>32035.90273379254</v>
      </c>
      <c r="O46" s="585">
        <v>-253397.0457337925</v>
      </c>
      <c r="P46" s="585">
        <v>0</v>
      </c>
      <c r="Q46" s="593">
        <v>-253397.0457337925</v>
      </c>
    </row>
    <row r="47" spans="2:17" ht="20.25" customHeight="1" x14ac:dyDescent="0.35">
      <c r="B47" s="17" t="s">
        <v>291</v>
      </c>
      <c r="C47" s="585">
        <v>0</v>
      </c>
      <c r="D47" s="585">
        <v>62722.273999999998</v>
      </c>
      <c r="E47" s="585">
        <v>0</v>
      </c>
      <c r="F47" s="585">
        <v>62722.273999999998</v>
      </c>
      <c r="G47" s="585">
        <v>9364.0039454742146</v>
      </c>
      <c r="H47" s="585">
        <v>0</v>
      </c>
      <c r="I47" s="585">
        <v>9733.3884974099892</v>
      </c>
      <c r="J47" s="585">
        <v>0</v>
      </c>
      <c r="K47" s="585">
        <v>62352.889448064212</v>
      </c>
      <c r="L47" s="585">
        <v>996.41456754455714</v>
      </c>
      <c r="M47" s="585">
        <v>10001.066999999999</v>
      </c>
      <c r="N47" s="585">
        <v>7800.4382870250556</v>
      </c>
      <c r="O47" s="585">
        <v>43554.969593494599</v>
      </c>
      <c r="P47" s="585">
        <v>4965.6740837990301</v>
      </c>
      <c r="Q47" s="593">
        <v>48520.643677293629</v>
      </c>
    </row>
    <row r="48" spans="2:17" ht="20.25" customHeight="1" x14ac:dyDescent="0.35">
      <c r="B48" s="17" t="s">
        <v>59</v>
      </c>
      <c r="C48" s="585">
        <v>0</v>
      </c>
      <c r="D48" s="585">
        <v>606835.19999999995</v>
      </c>
      <c r="E48" s="585">
        <v>0</v>
      </c>
      <c r="F48" s="585">
        <v>606835.19999999995</v>
      </c>
      <c r="G48" s="585">
        <v>91051.373000000007</v>
      </c>
      <c r="H48" s="585">
        <v>0</v>
      </c>
      <c r="I48" s="585">
        <v>7788.4660000000003</v>
      </c>
      <c r="J48" s="585">
        <v>0</v>
      </c>
      <c r="K48" s="585">
        <v>690098.10699999996</v>
      </c>
      <c r="L48" s="585">
        <v>465085.70799999998</v>
      </c>
      <c r="M48" s="585">
        <v>46347.915000000001</v>
      </c>
      <c r="N48" s="585">
        <v>53401.05</v>
      </c>
      <c r="O48" s="585">
        <v>125263.43399999999</v>
      </c>
      <c r="P48" s="585">
        <v>146408.639</v>
      </c>
      <c r="Q48" s="593">
        <v>271672.07299999997</v>
      </c>
    </row>
    <row r="49" spans="2:17" ht="20.25" customHeight="1" x14ac:dyDescent="0.35">
      <c r="B49" s="17" t="s">
        <v>292</v>
      </c>
      <c r="C49" s="585">
        <v>0</v>
      </c>
      <c r="D49" s="585">
        <v>151819.62100000001</v>
      </c>
      <c r="E49" s="585">
        <v>1870.309</v>
      </c>
      <c r="F49" s="585">
        <v>149949.31200000001</v>
      </c>
      <c r="G49" s="585">
        <v>8732.3209999999999</v>
      </c>
      <c r="H49" s="585">
        <v>0</v>
      </c>
      <c r="I49" s="585">
        <v>14991.531999999999</v>
      </c>
      <c r="J49" s="585">
        <v>0</v>
      </c>
      <c r="K49" s="585">
        <v>143690.101</v>
      </c>
      <c r="L49" s="585">
        <v>119064.95</v>
      </c>
      <c r="M49" s="585">
        <v>8908.0513626627944</v>
      </c>
      <c r="N49" s="585">
        <v>4819.6788930071871</v>
      </c>
      <c r="O49" s="585">
        <v>10897.42074433002</v>
      </c>
      <c r="P49" s="585">
        <v>2627.67221856689</v>
      </c>
      <c r="Q49" s="593">
        <v>13525.09296289691</v>
      </c>
    </row>
    <row r="50" spans="2:17" ht="20.25" customHeight="1" x14ac:dyDescent="0.35">
      <c r="B50" s="163" t="s">
        <v>55</v>
      </c>
      <c r="C50" s="588">
        <f t="shared" ref="C50:Q50" si="1">SUM(C45:C49)</f>
        <v>0</v>
      </c>
      <c r="D50" s="588">
        <f t="shared" si="1"/>
        <v>1203314.7741143999</v>
      </c>
      <c r="E50" s="588">
        <f t="shared" si="1"/>
        <v>8266.5499799999998</v>
      </c>
      <c r="F50" s="588">
        <f t="shared" si="1"/>
        <v>1195048.2241343998</v>
      </c>
      <c r="G50" s="588">
        <f t="shared" si="1"/>
        <v>166978.50706450854</v>
      </c>
      <c r="H50" s="588">
        <f t="shared" si="1"/>
        <v>0</v>
      </c>
      <c r="I50" s="588">
        <f t="shared" si="1"/>
        <v>128576.33923730429</v>
      </c>
      <c r="J50" s="588">
        <f t="shared" si="1"/>
        <v>0</v>
      </c>
      <c r="K50" s="588">
        <f t="shared" si="1"/>
        <v>1233450.3919616041</v>
      </c>
      <c r="L50" s="588">
        <f t="shared" si="1"/>
        <v>1111947.2575675445</v>
      </c>
      <c r="M50" s="588">
        <f t="shared" si="1"/>
        <v>82118.146362662796</v>
      </c>
      <c r="N50" s="588">
        <f t="shared" si="1"/>
        <v>108144.43709280381</v>
      </c>
      <c r="O50" s="588">
        <f t="shared" si="1"/>
        <v>-68759.44906140698</v>
      </c>
      <c r="P50" s="588">
        <f t="shared" si="1"/>
        <v>166988.8471143888</v>
      </c>
      <c r="Q50" s="588">
        <f t="shared" si="1"/>
        <v>98229.398052981822</v>
      </c>
    </row>
    <row r="51" spans="2:17" ht="20.25" customHeight="1" x14ac:dyDescent="0.35">
      <c r="B51" s="838" t="s">
        <v>61</v>
      </c>
      <c r="C51" s="728"/>
      <c r="D51" s="728"/>
      <c r="E51" s="728"/>
      <c r="F51" s="728"/>
      <c r="G51" s="728"/>
      <c r="H51" s="728"/>
      <c r="I51" s="728"/>
      <c r="J51" s="728"/>
      <c r="K51" s="728"/>
      <c r="L51" s="728"/>
      <c r="M51" s="728"/>
      <c r="N51" s="728"/>
      <c r="O51" s="728"/>
      <c r="P51" s="728"/>
      <c r="Q51" s="728"/>
    </row>
  </sheetData>
  <sheetProtection algorithmName="SHA-512" hashValue="97dK7RVvT/usvaQ5tHAksiQhGyoy5m5rCCcMpMVpLaN1awIQIRMsvXmjqrjF79xSevSaIVbEMkCmXCkpMqFKDw==" saltValue="d2NwR35a+MwoBs2HBJQczw==" spinCount="100000" sheet="1" objects="1" scenarios="1"/>
  <mergeCells count="4">
    <mergeCell ref="B5:Q5"/>
    <mergeCell ref="B51:Q51"/>
    <mergeCell ref="B3:Q3"/>
    <mergeCell ref="B44:Q44"/>
  </mergeCells>
  <pageMargins left="0.7" right="0.7" top="0.75" bottom="0.75" header="0.3" footer="0.3"/>
  <pageSetup scale="42" orientation="landscape"/>
  <headerFooter>
    <oddFooter>&amp;C_x000D_&amp;1#&amp;"Calibri"&amp;11&amp;K000000 Britam Public</oddFooter>
  </headerFooter>
  <drawing r:id="rId1"/>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38">
    <tabColor rgb="FFCC9900"/>
    <pageSetUpPr fitToPage="1"/>
  </sheetPr>
  <dimension ref="B3:Q51"/>
  <sheetViews>
    <sheetView showGridLines="0" topLeftCell="A41" zoomScale="70" zoomScaleNormal="70" workbookViewId="0">
      <selection activeCell="B4" sqref="B4"/>
    </sheetView>
  </sheetViews>
  <sheetFormatPr defaultColWidth="9.1796875" defaultRowHeight="20.25" customHeight="1" x14ac:dyDescent="0.25"/>
  <cols>
    <col min="1" max="1" width="11" style="51" customWidth="1"/>
    <col min="2" max="2" width="41.453125" style="51" bestFit="1" customWidth="1"/>
    <col min="3" max="10" width="15.453125" style="51" customWidth="1"/>
    <col min="11" max="11" width="17.54296875" style="51" customWidth="1"/>
    <col min="12" max="16" width="15.453125" style="51" customWidth="1"/>
    <col min="17" max="17" width="16.453125" style="51" customWidth="1"/>
    <col min="18" max="18" width="9.54296875" style="51" bestFit="1" customWidth="1"/>
    <col min="19" max="40" width="9.1796875" style="51" customWidth="1"/>
    <col min="41" max="16384" width="9.1796875" style="51"/>
  </cols>
  <sheetData>
    <row r="3" spans="2:17" ht="20.25" customHeight="1" x14ac:dyDescent="0.35">
      <c r="B3" s="800" t="s">
        <v>1613</v>
      </c>
      <c r="C3" s="723"/>
      <c r="D3" s="723"/>
      <c r="E3" s="723"/>
      <c r="F3" s="723"/>
      <c r="G3" s="723"/>
      <c r="H3" s="723"/>
      <c r="I3" s="723"/>
      <c r="J3" s="723"/>
      <c r="K3" s="723"/>
      <c r="L3" s="723"/>
      <c r="M3" s="723"/>
      <c r="N3" s="723"/>
      <c r="O3" s="723"/>
      <c r="P3" s="723"/>
      <c r="Q3" s="724"/>
    </row>
    <row r="4" spans="2:17" ht="42.5" customHeight="1" x14ac:dyDescent="0.3">
      <c r="B4" s="13" t="s">
        <v>1</v>
      </c>
      <c r="C4" s="100" t="s">
        <v>479</v>
      </c>
      <c r="D4" s="100" t="s">
        <v>480</v>
      </c>
      <c r="E4" s="100" t="s">
        <v>481</v>
      </c>
      <c r="F4" s="100" t="s">
        <v>204</v>
      </c>
      <c r="G4" s="100" t="s">
        <v>482</v>
      </c>
      <c r="H4" s="100" t="s">
        <v>483</v>
      </c>
      <c r="I4" s="100" t="s">
        <v>484</v>
      </c>
      <c r="J4" s="100" t="s">
        <v>483</v>
      </c>
      <c r="K4" s="16" t="s">
        <v>485</v>
      </c>
      <c r="L4" s="16" t="s">
        <v>486</v>
      </c>
      <c r="M4" s="16" t="s">
        <v>407</v>
      </c>
      <c r="N4" s="16" t="s">
        <v>408</v>
      </c>
      <c r="O4" s="16" t="s">
        <v>487</v>
      </c>
      <c r="P4" s="16" t="s">
        <v>3</v>
      </c>
      <c r="Q4" s="16" t="s">
        <v>488</v>
      </c>
    </row>
    <row r="5" spans="2:17" ht="20.25" customHeight="1" x14ac:dyDescent="0.35">
      <c r="B5" s="794" t="s">
        <v>17</v>
      </c>
      <c r="C5" s="723"/>
      <c r="D5" s="723"/>
      <c r="E5" s="723"/>
      <c r="F5" s="723"/>
      <c r="G5" s="723"/>
      <c r="H5" s="723"/>
      <c r="I5" s="723"/>
      <c r="J5" s="723"/>
      <c r="K5" s="723"/>
      <c r="L5" s="723"/>
      <c r="M5" s="723"/>
      <c r="N5" s="723"/>
      <c r="O5" s="723"/>
      <c r="P5" s="723"/>
      <c r="Q5" s="724"/>
    </row>
    <row r="6" spans="2:17" ht="20.25" customHeight="1" x14ac:dyDescent="0.3">
      <c r="B6" s="17" t="s">
        <v>18</v>
      </c>
      <c r="C6" s="585">
        <v>0</v>
      </c>
      <c r="D6" s="585">
        <v>0</v>
      </c>
      <c r="E6" s="585">
        <v>0</v>
      </c>
      <c r="F6" s="585">
        <v>0</v>
      </c>
      <c r="G6" s="585">
        <v>0</v>
      </c>
      <c r="H6" s="585">
        <v>0</v>
      </c>
      <c r="I6" s="585">
        <v>0</v>
      </c>
      <c r="J6" s="585">
        <v>0</v>
      </c>
      <c r="K6" s="586">
        <v>0</v>
      </c>
      <c r="L6" s="586">
        <v>0</v>
      </c>
      <c r="M6" s="586">
        <v>0</v>
      </c>
      <c r="N6" s="586">
        <v>0</v>
      </c>
      <c r="O6" s="586">
        <v>0</v>
      </c>
      <c r="P6" s="586">
        <v>0</v>
      </c>
      <c r="Q6" s="587">
        <v>0</v>
      </c>
    </row>
    <row r="7" spans="2:17" ht="20.25" customHeight="1" x14ac:dyDescent="0.3">
      <c r="B7" s="17" t="s">
        <v>19</v>
      </c>
      <c r="C7" s="585">
        <v>826430.88300000003</v>
      </c>
      <c r="D7" s="585">
        <v>0</v>
      </c>
      <c r="E7" s="585">
        <v>104414.5597433333</v>
      </c>
      <c r="F7" s="585">
        <v>722016.32325666666</v>
      </c>
      <c r="G7" s="585">
        <v>65599.426999999996</v>
      </c>
      <c r="H7" s="585">
        <v>0</v>
      </c>
      <c r="I7" s="585">
        <v>83970.693799999994</v>
      </c>
      <c r="J7" s="585">
        <v>0</v>
      </c>
      <c r="K7" s="586">
        <v>703645.05645666667</v>
      </c>
      <c r="L7" s="586">
        <v>531792.85868619999</v>
      </c>
      <c r="M7" s="586">
        <v>79733.478000000003</v>
      </c>
      <c r="N7" s="586">
        <v>130283.1024769099</v>
      </c>
      <c r="O7" s="586">
        <v>-38164.382706443183</v>
      </c>
      <c r="P7" s="586">
        <v>47006.11851481194</v>
      </c>
      <c r="Q7" s="587">
        <v>8841.735808368765</v>
      </c>
    </row>
    <row r="8" spans="2:17" ht="20.25" customHeight="1" x14ac:dyDescent="0.3">
      <c r="B8" s="17" t="s">
        <v>20</v>
      </c>
      <c r="C8" s="585">
        <v>0</v>
      </c>
      <c r="D8" s="585">
        <v>0</v>
      </c>
      <c r="E8" s="585">
        <v>0</v>
      </c>
      <c r="F8" s="585">
        <v>0</v>
      </c>
      <c r="G8" s="585">
        <v>0</v>
      </c>
      <c r="H8" s="585">
        <v>0</v>
      </c>
      <c r="I8" s="585">
        <v>0</v>
      </c>
      <c r="J8" s="585">
        <v>0</v>
      </c>
      <c r="K8" s="586">
        <v>0</v>
      </c>
      <c r="L8" s="586">
        <v>0</v>
      </c>
      <c r="M8" s="586">
        <v>0</v>
      </c>
      <c r="N8" s="586">
        <v>0</v>
      </c>
      <c r="O8" s="586">
        <v>0</v>
      </c>
      <c r="P8" s="586">
        <v>0</v>
      </c>
      <c r="Q8" s="587">
        <v>0</v>
      </c>
    </row>
    <row r="9" spans="2:17" ht="20.25" customHeight="1" x14ac:dyDescent="0.3">
      <c r="B9" s="17" t="s">
        <v>22</v>
      </c>
      <c r="C9" s="585">
        <v>0</v>
      </c>
      <c r="D9" s="585">
        <v>0</v>
      </c>
      <c r="E9" s="585">
        <v>0</v>
      </c>
      <c r="F9" s="585">
        <v>0</v>
      </c>
      <c r="G9" s="585">
        <v>0</v>
      </c>
      <c r="H9" s="585">
        <v>0</v>
      </c>
      <c r="I9" s="585">
        <v>0</v>
      </c>
      <c r="J9" s="585">
        <v>0</v>
      </c>
      <c r="K9" s="586">
        <v>0</v>
      </c>
      <c r="L9" s="586">
        <v>0</v>
      </c>
      <c r="M9" s="586">
        <v>0</v>
      </c>
      <c r="N9" s="586">
        <v>0</v>
      </c>
      <c r="O9" s="586">
        <v>0</v>
      </c>
      <c r="P9" s="586">
        <v>0</v>
      </c>
      <c r="Q9" s="587">
        <v>0</v>
      </c>
    </row>
    <row r="10" spans="2:17" ht="20.25" customHeight="1" x14ac:dyDescent="0.3">
      <c r="B10" s="17" t="s">
        <v>278</v>
      </c>
      <c r="C10" s="585">
        <v>0</v>
      </c>
      <c r="D10" s="585">
        <v>0</v>
      </c>
      <c r="E10" s="585">
        <v>0</v>
      </c>
      <c r="F10" s="585">
        <v>0</v>
      </c>
      <c r="G10" s="585">
        <v>0</v>
      </c>
      <c r="H10" s="585">
        <v>0</v>
      </c>
      <c r="I10" s="585">
        <v>0</v>
      </c>
      <c r="J10" s="585">
        <v>0</v>
      </c>
      <c r="K10" s="586">
        <v>0</v>
      </c>
      <c r="L10" s="586">
        <v>0</v>
      </c>
      <c r="M10" s="586">
        <v>0</v>
      </c>
      <c r="N10" s="586">
        <v>0</v>
      </c>
      <c r="O10" s="586">
        <v>0</v>
      </c>
      <c r="P10" s="586">
        <v>0</v>
      </c>
      <c r="Q10" s="587">
        <v>0</v>
      </c>
    </row>
    <row r="11" spans="2:17" ht="20.25" customHeight="1" x14ac:dyDescent="0.3">
      <c r="B11" s="17" t="s">
        <v>279</v>
      </c>
      <c r="C11" s="585">
        <v>0</v>
      </c>
      <c r="D11" s="585">
        <v>0</v>
      </c>
      <c r="E11" s="585">
        <v>0</v>
      </c>
      <c r="F11" s="585">
        <v>0</v>
      </c>
      <c r="G11" s="585">
        <v>0</v>
      </c>
      <c r="H11" s="585">
        <v>0</v>
      </c>
      <c r="I11" s="585">
        <v>0</v>
      </c>
      <c r="J11" s="585">
        <v>0</v>
      </c>
      <c r="K11" s="586">
        <v>0</v>
      </c>
      <c r="L11" s="586">
        <v>0</v>
      </c>
      <c r="M11" s="586">
        <v>0</v>
      </c>
      <c r="N11" s="586">
        <v>0</v>
      </c>
      <c r="O11" s="586">
        <v>0</v>
      </c>
      <c r="P11" s="586">
        <v>0</v>
      </c>
      <c r="Q11" s="587">
        <v>0</v>
      </c>
    </row>
    <row r="12" spans="2:17" ht="20.25" customHeight="1" x14ac:dyDescent="0.3">
      <c r="B12" s="17" t="s">
        <v>25</v>
      </c>
      <c r="C12" s="585">
        <v>0</v>
      </c>
      <c r="D12" s="585">
        <v>0</v>
      </c>
      <c r="E12" s="585">
        <v>0</v>
      </c>
      <c r="F12" s="585">
        <v>0</v>
      </c>
      <c r="G12" s="585">
        <v>0</v>
      </c>
      <c r="H12" s="585">
        <v>0</v>
      </c>
      <c r="I12" s="585">
        <v>0</v>
      </c>
      <c r="J12" s="585">
        <v>0</v>
      </c>
      <c r="K12" s="586">
        <v>0</v>
      </c>
      <c r="L12" s="586">
        <v>0</v>
      </c>
      <c r="M12" s="586">
        <v>0</v>
      </c>
      <c r="N12" s="586">
        <v>0</v>
      </c>
      <c r="O12" s="586">
        <v>0</v>
      </c>
      <c r="P12" s="586">
        <v>0</v>
      </c>
      <c r="Q12" s="587">
        <v>0</v>
      </c>
    </row>
    <row r="13" spans="2:17" ht="20.25" customHeight="1" x14ac:dyDescent="0.3">
      <c r="B13" s="17" t="s">
        <v>26</v>
      </c>
      <c r="C13" s="585">
        <v>0</v>
      </c>
      <c r="D13" s="585">
        <v>0</v>
      </c>
      <c r="E13" s="585">
        <v>0</v>
      </c>
      <c r="F13" s="585">
        <v>0</v>
      </c>
      <c r="G13" s="585">
        <v>0</v>
      </c>
      <c r="H13" s="585">
        <v>0</v>
      </c>
      <c r="I13" s="585">
        <v>0</v>
      </c>
      <c r="J13" s="585">
        <v>0</v>
      </c>
      <c r="K13" s="586">
        <v>0</v>
      </c>
      <c r="L13" s="586">
        <v>39756.466999999997</v>
      </c>
      <c r="M13" s="586">
        <v>0</v>
      </c>
      <c r="N13" s="586">
        <v>0</v>
      </c>
      <c r="O13" s="586">
        <v>-39756.466999999997</v>
      </c>
      <c r="P13" s="586">
        <v>0</v>
      </c>
      <c r="Q13" s="587">
        <v>-39756.466999999997</v>
      </c>
    </row>
    <row r="14" spans="2:17" ht="20.25" customHeight="1" x14ac:dyDescent="0.3">
      <c r="B14" s="17" t="s">
        <v>27</v>
      </c>
      <c r="C14" s="585">
        <v>3480174.075049771</v>
      </c>
      <c r="D14" s="585">
        <v>0</v>
      </c>
      <c r="E14" s="585">
        <v>110289.711</v>
      </c>
      <c r="F14" s="585">
        <v>3369884.3640497709</v>
      </c>
      <c r="G14" s="585">
        <v>599661.75617000007</v>
      </c>
      <c r="H14" s="585">
        <v>0</v>
      </c>
      <c r="I14" s="585">
        <v>718551.05156999989</v>
      </c>
      <c r="J14" s="585">
        <v>0</v>
      </c>
      <c r="K14" s="586">
        <v>3250995.0686497721</v>
      </c>
      <c r="L14" s="586">
        <v>2793341.0158308009</v>
      </c>
      <c r="M14" s="586">
        <v>278881.58597999997</v>
      </c>
      <c r="N14" s="586">
        <v>1009671.13381</v>
      </c>
      <c r="O14" s="586">
        <v>-830898.66697102913</v>
      </c>
      <c r="P14" s="586">
        <v>378000.24804999999</v>
      </c>
      <c r="Q14" s="587">
        <v>-452898.41892102908</v>
      </c>
    </row>
    <row r="15" spans="2:17" ht="20.25" customHeight="1" x14ac:dyDescent="0.3">
      <c r="B15" s="17" t="s">
        <v>28</v>
      </c>
      <c r="C15" s="585">
        <v>24020.597000000002</v>
      </c>
      <c r="D15" s="585">
        <v>0</v>
      </c>
      <c r="E15" s="585">
        <v>421.52800000000002</v>
      </c>
      <c r="F15" s="585">
        <v>23599.069</v>
      </c>
      <c r="G15" s="585">
        <v>14785.352999999999</v>
      </c>
      <c r="H15" s="585">
        <v>0</v>
      </c>
      <c r="I15" s="585">
        <v>11210.192999999999</v>
      </c>
      <c r="J15" s="585">
        <v>0</v>
      </c>
      <c r="K15" s="586">
        <v>27174.228999999999</v>
      </c>
      <c r="L15" s="586">
        <v>27369.337</v>
      </c>
      <c r="M15" s="586">
        <v>1421.204</v>
      </c>
      <c r="N15" s="586">
        <v>2630.0169999999998</v>
      </c>
      <c r="O15" s="586">
        <v>-4246.3289999999997</v>
      </c>
      <c r="P15" s="586">
        <v>0</v>
      </c>
      <c r="Q15" s="587">
        <v>-4246.3289999999997</v>
      </c>
    </row>
    <row r="16" spans="2:17" ht="20.25" customHeight="1" x14ac:dyDescent="0.3">
      <c r="B16" s="17" t="s">
        <v>29</v>
      </c>
      <c r="C16" s="585">
        <v>0</v>
      </c>
      <c r="D16" s="585">
        <v>0</v>
      </c>
      <c r="E16" s="585">
        <v>0</v>
      </c>
      <c r="F16" s="585">
        <v>0</v>
      </c>
      <c r="G16" s="585">
        <v>0</v>
      </c>
      <c r="H16" s="585">
        <v>0</v>
      </c>
      <c r="I16" s="585">
        <v>0</v>
      </c>
      <c r="J16" s="585">
        <v>0</v>
      </c>
      <c r="K16" s="586">
        <v>0</v>
      </c>
      <c r="L16" s="586">
        <v>0</v>
      </c>
      <c r="M16" s="586">
        <v>0</v>
      </c>
      <c r="N16" s="586">
        <v>0</v>
      </c>
      <c r="O16" s="586">
        <v>0</v>
      </c>
      <c r="P16" s="586">
        <v>0</v>
      </c>
      <c r="Q16" s="587">
        <v>0</v>
      </c>
    </row>
    <row r="17" spans="2:17" ht="20.25" customHeight="1" x14ac:dyDescent="0.3">
      <c r="B17" s="17" t="s">
        <v>30</v>
      </c>
      <c r="C17" s="585">
        <v>332005.326</v>
      </c>
      <c r="D17" s="585">
        <v>0</v>
      </c>
      <c r="E17" s="585">
        <v>0</v>
      </c>
      <c r="F17" s="585">
        <v>332005.326</v>
      </c>
      <c r="G17" s="585">
        <v>645575.80500000005</v>
      </c>
      <c r="H17" s="585">
        <v>0</v>
      </c>
      <c r="I17" s="585">
        <v>0</v>
      </c>
      <c r="J17" s="585">
        <v>0</v>
      </c>
      <c r="K17" s="586">
        <v>977581.13100000005</v>
      </c>
      <c r="L17" s="586">
        <v>389763.41</v>
      </c>
      <c r="M17" s="586">
        <v>35368.313999999998</v>
      </c>
      <c r="N17" s="586">
        <v>0</v>
      </c>
      <c r="O17" s="586">
        <v>552449.40700000001</v>
      </c>
      <c r="P17" s="586">
        <v>0</v>
      </c>
      <c r="Q17" s="587">
        <v>552449.40700000001</v>
      </c>
    </row>
    <row r="18" spans="2:17" ht="20.25" customHeight="1" x14ac:dyDescent="0.3">
      <c r="B18" s="17" t="s">
        <v>32</v>
      </c>
      <c r="C18" s="585">
        <v>0</v>
      </c>
      <c r="D18" s="585">
        <v>0</v>
      </c>
      <c r="E18" s="585">
        <v>0</v>
      </c>
      <c r="F18" s="585">
        <v>0</v>
      </c>
      <c r="G18" s="585">
        <v>0</v>
      </c>
      <c r="H18" s="585">
        <v>0</v>
      </c>
      <c r="I18" s="585">
        <v>0</v>
      </c>
      <c r="J18" s="585">
        <v>0</v>
      </c>
      <c r="K18" s="586">
        <v>0</v>
      </c>
      <c r="L18" s="586">
        <v>0</v>
      </c>
      <c r="M18" s="586">
        <v>0</v>
      </c>
      <c r="N18" s="586">
        <v>0</v>
      </c>
      <c r="O18" s="586">
        <v>0</v>
      </c>
      <c r="P18" s="586">
        <v>0</v>
      </c>
      <c r="Q18" s="587">
        <v>0</v>
      </c>
    </row>
    <row r="19" spans="2:17" ht="20.25" customHeight="1" x14ac:dyDescent="0.3">
      <c r="B19" s="17" t="s">
        <v>34</v>
      </c>
      <c r="C19" s="585">
        <v>0</v>
      </c>
      <c r="D19" s="585">
        <v>0</v>
      </c>
      <c r="E19" s="585">
        <v>0</v>
      </c>
      <c r="F19" s="585">
        <v>0</v>
      </c>
      <c r="G19" s="585">
        <v>0</v>
      </c>
      <c r="H19" s="585">
        <v>0</v>
      </c>
      <c r="I19" s="585">
        <v>0</v>
      </c>
      <c r="J19" s="585">
        <v>0</v>
      </c>
      <c r="K19" s="586">
        <v>0</v>
      </c>
      <c r="L19" s="586">
        <v>0</v>
      </c>
      <c r="M19" s="586">
        <v>0</v>
      </c>
      <c r="N19" s="586">
        <v>0</v>
      </c>
      <c r="O19" s="586">
        <v>0</v>
      </c>
      <c r="P19" s="586">
        <v>0</v>
      </c>
      <c r="Q19" s="587">
        <v>0</v>
      </c>
    </row>
    <row r="20" spans="2:17" ht="20.25" customHeight="1" x14ac:dyDescent="0.3">
      <c r="B20" s="17" t="s">
        <v>35</v>
      </c>
      <c r="C20" s="585">
        <v>27246.862000000001</v>
      </c>
      <c r="D20" s="585">
        <v>0</v>
      </c>
      <c r="E20" s="585">
        <v>0</v>
      </c>
      <c r="F20" s="585">
        <v>27246.862000000001</v>
      </c>
      <c r="G20" s="585">
        <v>0</v>
      </c>
      <c r="H20" s="585">
        <v>0</v>
      </c>
      <c r="I20" s="585">
        <v>0</v>
      </c>
      <c r="J20" s="585">
        <v>0</v>
      </c>
      <c r="K20" s="586">
        <v>27246.862000000001</v>
      </c>
      <c r="L20" s="586">
        <v>0</v>
      </c>
      <c r="M20" s="586">
        <v>0</v>
      </c>
      <c r="N20" s="586">
        <v>0</v>
      </c>
      <c r="O20" s="586">
        <v>27246.862000000001</v>
      </c>
      <c r="P20" s="586">
        <v>0</v>
      </c>
      <c r="Q20" s="587">
        <v>27246.862000000001</v>
      </c>
    </row>
    <row r="21" spans="2:17" ht="20.25" customHeight="1" x14ac:dyDescent="0.3">
      <c r="B21" s="17" t="s">
        <v>36</v>
      </c>
      <c r="C21" s="585">
        <v>450482</v>
      </c>
      <c r="D21" s="585">
        <v>0</v>
      </c>
      <c r="E21" s="585">
        <v>17045</v>
      </c>
      <c r="F21" s="585">
        <v>433436</v>
      </c>
      <c r="G21" s="585">
        <v>50392</v>
      </c>
      <c r="H21" s="585">
        <v>15383</v>
      </c>
      <c r="I21" s="585">
        <v>14688</v>
      </c>
      <c r="J21" s="585">
        <v>0</v>
      </c>
      <c r="K21" s="586">
        <v>484523</v>
      </c>
      <c r="L21" s="586">
        <v>-21257</v>
      </c>
      <c r="M21" s="586">
        <v>49025</v>
      </c>
      <c r="N21" s="586">
        <v>393809</v>
      </c>
      <c r="O21" s="586">
        <v>62945</v>
      </c>
      <c r="P21" s="586">
        <v>0</v>
      </c>
      <c r="Q21" s="587">
        <v>62945</v>
      </c>
    </row>
    <row r="22" spans="2:17" ht="20.25" customHeight="1" x14ac:dyDescent="0.3">
      <c r="B22" s="17" t="s">
        <v>280</v>
      </c>
      <c r="C22" s="585">
        <v>0</v>
      </c>
      <c r="D22" s="585">
        <v>0</v>
      </c>
      <c r="E22" s="585">
        <v>3838</v>
      </c>
      <c r="F22" s="585">
        <v>-3838</v>
      </c>
      <c r="G22" s="585">
        <v>0</v>
      </c>
      <c r="H22" s="585">
        <v>0</v>
      </c>
      <c r="I22" s="585">
        <v>0</v>
      </c>
      <c r="J22" s="585">
        <v>0</v>
      </c>
      <c r="K22" s="586">
        <v>-3838</v>
      </c>
      <c r="L22" s="586">
        <v>0</v>
      </c>
      <c r="M22" s="586">
        <v>0</v>
      </c>
      <c r="N22" s="586">
        <v>0</v>
      </c>
      <c r="O22" s="586">
        <v>-3838</v>
      </c>
      <c r="P22" s="586">
        <v>0</v>
      </c>
      <c r="Q22" s="587">
        <v>-3838</v>
      </c>
    </row>
    <row r="23" spans="2:17" ht="20.25" customHeight="1" x14ac:dyDescent="0.3">
      <c r="B23" s="17" t="s">
        <v>281</v>
      </c>
      <c r="C23" s="585">
        <v>0</v>
      </c>
      <c r="D23" s="585">
        <v>0</v>
      </c>
      <c r="E23" s="585">
        <v>0</v>
      </c>
      <c r="F23" s="585">
        <v>0</v>
      </c>
      <c r="G23" s="585">
        <v>0</v>
      </c>
      <c r="H23" s="585">
        <v>0</v>
      </c>
      <c r="I23" s="585">
        <v>0</v>
      </c>
      <c r="J23" s="585">
        <v>0</v>
      </c>
      <c r="K23" s="586">
        <v>0</v>
      </c>
      <c r="L23" s="586">
        <v>0</v>
      </c>
      <c r="M23" s="586">
        <v>0</v>
      </c>
      <c r="N23" s="586">
        <v>0</v>
      </c>
      <c r="O23" s="586">
        <v>0</v>
      </c>
      <c r="P23" s="586">
        <v>0</v>
      </c>
      <c r="Q23" s="587">
        <v>0</v>
      </c>
    </row>
    <row r="24" spans="2:17" ht="20.25" customHeight="1" x14ac:dyDescent="0.3">
      <c r="B24" s="17" t="s">
        <v>38</v>
      </c>
      <c r="C24" s="585">
        <v>0</v>
      </c>
      <c r="D24" s="585">
        <v>0</v>
      </c>
      <c r="E24" s="585">
        <v>0</v>
      </c>
      <c r="F24" s="585">
        <v>0</v>
      </c>
      <c r="G24" s="585">
        <v>0</v>
      </c>
      <c r="H24" s="585">
        <v>0</v>
      </c>
      <c r="I24" s="585">
        <v>0</v>
      </c>
      <c r="J24" s="585">
        <v>0</v>
      </c>
      <c r="K24" s="586">
        <v>0</v>
      </c>
      <c r="L24" s="586">
        <v>0</v>
      </c>
      <c r="M24" s="586">
        <v>0</v>
      </c>
      <c r="N24" s="586">
        <v>0</v>
      </c>
      <c r="O24" s="586">
        <v>0</v>
      </c>
      <c r="P24" s="586">
        <v>0</v>
      </c>
      <c r="Q24" s="587">
        <v>0</v>
      </c>
    </row>
    <row r="25" spans="2:17" ht="20.25" customHeight="1" x14ac:dyDescent="0.3">
      <c r="B25" s="17" t="s">
        <v>39</v>
      </c>
      <c r="C25" s="585">
        <v>38636.786999999997</v>
      </c>
      <c r="D25" s="585">
        <v>0</v>
      </c>
      <c r="E25" s="585">
        <v>1010.292</v>
      </c>
      <c r="F25" s="585">
        <v>37626.495000000003</v>
      </c>
      <c r="G25" s="585">
        <v>0</v>
      </c>
      <c r="H25" s="585">
        <v>0</v>
      </c>
      <c r="I25" s="585">
        <v>0</v>
      </c>
      <c r="J25" s="585">
        <v>0</v>
      </c>
      <c r="K25" s="586">
        <v>37626.495000000003</v>
      </c>
      <c r="L25" s="586">
        <v>-21.014845459654929</v>
      </c>
      <c r="M25" s="586">
        <v>9549.2353593110292</v>
      </c>
      <c r="N25" s="586">
        <v>35889.085264034038</v>
      </c>
      <c r="O25" s="586">
        <v>-7790.8107778854146</v>
      </c>
      <c r="P25" s="586">
        <v>2973.1955689921278</v>
      </c>
      <c r="Q25" s="587">
        <v>-4817.6152088932868</v>
      </c>
    </row>
    <row r="26" spans="2:17" ht="20.25" customHeight="1" x14ac:dyDescent="0.3">
      <c r="B26" s="17" t="s">
        <v>40</v>
      </c>
      <c r="C26" s="585">
        <v>0</v>
      </c>
      <c r="D26" s="585">
        <v>0</v>
      </c>
      <c r="E26" s="585">
        <v>0</v>
      </c>
      <c r="F26" s="585">
        <v>0</v>
      </c>
      <c r="G26" s="585">
        <v>0</v>
      </c>
      <c r="H26" s="585">
        <v>0</v>
      </c>
      <c r="I26" s="585">
        <v>0</v>
      </c>
      <c r="J26" s="585">
        <v>0</v>
      </c>
      <c r="K26" s="586">
        <v>0</v>
      </c>
      <c r="L26" s="586">
        <v>0</v>
      </c>
      <c r="M26" s="586">
        <v>0</v>
      </c>
      <c r="N26" s="586">
        <v>0</v>
      </c>
      <c r="O26" s="586">
        <v>0</v>
      </c>
      <c r="P26" s="586">
        <v>0</v>
      </c>
      <c r="Q26" s="587">
        <v>0</v>
      </c>
    </row>
    <row r="27" spans="2:17" ht="20.25" customHeight="1" x14ac:dyDescent="0.3">
      <c r="B27" s="17" t="s">
        <v>41</v>
      </c>
      <c r="C27" s="585">
        <v>0</v>
      </c>
      <c r="D27" s="585">
        <v>0</v>
      </c>
      <c r="E27" s="585">
        <v>0</v>
      </c>
      <c r="F27" s="585">
        <v>0</v>
      </c>
      <c r="G27" s="585">
        <v>0</v>
      </c>
      <c r="H27" s="585">
        <v>0</v>
      </c>
      <c r="I27" s="585">
        <v>0</v>
      </c>
      <c r="J27" s="585">
        <v>0</v>
      </c>
      <c r="K27" s="586">
        <v>0</v>
      </c>
      <c r="L27" s="586">
        <v>0</v>
      </c>
      <c r="M27" s="586">
        <v>0</v>
      </c>
      <c r="N27" s="586">
        <v>0</v>
      </c>
      <c r="O27" s="586">
        <v>0</v>
      </c>
      <c r="P27" s="586">
        <v>0</v>
      </c>
      <c r="Q27" s="587">
        <v>0</v>
      </c>
    </row>
    <row r="28" spans="2:17" ht="20.25" customHeight="1" x14ac:dyDescent="0.3">
      <c r="B28" s="17" t="s">
        <v>282</v>
      </c>
      <c r="C28" s="585">
        <v>0</v>
      </c>
      <c r="D28" s="585">
        <v>0</v>
      </c>
      <c r="E28" s="585">
        <v>0</v>
      </c>
      <c r="F28" s="585">
        <v>0</v>
      </c>
      <c r="G28" s="585">
        <v>0</v>
      </c>
      <c r="H28" s="585">
        <v>0</v>
      </c>
      <c r="I28" s="585">
        <v>0</v>
      </c>
      <c r="J28" s="585">
        <v>0</v>
      </c>
      <c r="K28" s="586">
        <v>0</v>
      </c>
      <c r="L28" s="586">
        <v>0</v>
      </c>
      <c r="M28" s="586">
        <v>0</v>
      </c>
      <c r="N28" s="586">
        <v>0</v>
      </c>
      <c r="O28" s="586">
        <v>0</v>
      </c>
      <c r="P28" s="586">
        <v>0</v>
      </c>
      <c r="Q28" s="587">
        <v>0</v>
      </c>
    </row>
    <row r="29" spans="2:17" ht="20.25" customHeight="1" x14ac:dyDescent="0.3">
      <c r="B29" s="17" t="s">
        <v>42</v>
      </c>
      <c r="C29" s="585">
        <v>0</v>
      </c>
      <c r="D29" s="585">
        <v>0</v>
      </c>
      <c r="E29" s="585">
        <v>0</v>
      </c>
      <c r="F29" s="585">
        <v>0</v>
      </c>
      <c r="G29" s="585">
        <v>0</v>
      </c>
      <c r="H29" s="585">
        <v>0</v>
      </c>
      <c r="I29" s="585">
        <v>192875.43360930181</v>
      </c>
      <c r="J29" s="585">
        <v>0</v>
      </c>
      <c r="K29" s="586">
        <v>-192875.43360930181</v>
      </c>
      <c r="L29" s="586">
        <v>0</v>
      </c>
      <c r="M29" s="586">
        <v>0</v>
      </c>
      <c r="N29" s="586">
        <v>0</v>
      </c>
      <c r="O29" s="586">
        <v>-192875.43360930181</v>
      </c>
      <c r="P29" s="586">
        <v>0</v>
      </c>
      <c r="Q29" s="587">
        <v>-192875.43360930181</v>
      </c>
    </row>
    <row r="30" spans="2:17" ht="20.25" customHeight="1" x14ac:dyDescent="0.3">
      <c r="B30" s="17" t="s">
        <v>283</v>
      </c>
      <c r="C30" s="585">
        <v>0</v>
      </c>
      <c r="D30" s="585">
        <v>0</v>
      </c>
      <c r="E30" s="585">
        <v>0</v>
      </c>
      <c r="F30" s="585">
        <v>0</v>
      </c>
      <c r="G30" s="585">
        <v>0</v>
      </c>
      <c r="H30" s="585">
        <v>0</v>
      </c>
      <c r="I30" s="585">
        <v>0</v>
      </c>
      <c r="J30" s="585">
        <v>0</v>
      </c>
      <c r="K30" s="586">
        <v>0</v>
      </c>
      <c r="L30" s="586">
        <v>0</v>
      </c>
      <c r="M30" s="586">
        <v>0</v>
      </c>
      <c r="N30" s="586">
        <v>0</v>
      </c>
      <c r="O30" s="586">
        <v>0</v>
      </c>
      <c r="P30" s="586">
        <v>0</v>
      </c>
      <c r="Q30" s="587">
        <v>0</v>
      </c>
    </row>
    <row r="31" spans="2:17" ht="20.25" customHeight="1" x14ac:dyDescent="0.3">
      <c r="B31" s="17" t="s">
        <v>284</v>
      </c>
      <c r="C31" s="585">
        <v>0</v>
      </c>
      <c r="D31" s="585">
        <v>0</v>
      </c>
      <c r="E31" s="585">
        <v>0</v>
      </c>
      <c r="F31" s="585">
        <v>0</v>
      </c>
      <c r="G31" s="585">
        <v>0</v>
      </c>
      <c r="H31" s="585">
        <v>0</v>
      </c>
      <c r="I31" s="585">
        <v>0</v>
      </c>
      <c r="J31" s="585">
        <v>0</v>
      </c>
      <c r="K31" s="586">
        <v>0</v>
      </c>
      <c r="L31" s="586">
        <v>0</v>
      </c>
      <c r="M31" s="586">
        <v>0</v>
      </c>
      <c r="N31" s="586">
        <v>0</v>
      </c>
      <c r="O31" s="586">
        <v>0</v>
      </c>
      <c r="P31" s="586">
        <v>0</v>
      </c>
      <c r="Q31" s="587">
        <v>0</v>
      </c>
    </row>
    <row r="32" spans="2:17" ht="20.25" customHeight="1" x14ac:dyDescent="0.3">
      <c r="B32" s="17" t="s">
        <v>285</v>
      </c>
      <c r="C32" s="585">
        <v>0</v>
      </c>
      <c r="D32" s="585">
        <v>0</v>
      </c>
      <c r="E32" s="585">
        <v>0</v>
      </c>
      <c r="F32" s="585">
        <v>0</v>
      </c>
      <c r="G32" s="585">
        <v>0</v>
      </c>
      <c r="H32" s="585">
        <v>0</v>
      </c>
      <c r="I32" s="585">
        <v>3161.0349999999999</v>
      </c>
      <c r="J32" s="585">
        <v>0</v>
      </c>
      <c r="K32" s="586">
        <v>-3161.0349999999999</v>
      </c>
      <c r="L32" s="586">
        <v>408343.261</v>
      </c>
      <c r="M32" s="586">
        <v>34566.832000000002</v>
      </c>
      <c r="N32" s="586">
        <v>0</v>
      </c>
      <c r="O32" s="586">
        <v>-446071.12800000003</v>
      </c>
      <c r="P32" s="586">
        <v>0</v>
      </c>
      <c r="Q32" s="587">
        <v>-446071.12800000003</v>
      </c>
    </row>
    <row r="33" spans="2:17" ht="20.25" customHeight="1" x14ac:dyDescent="0.3">
      <c r="B33" s="17" t="s">
        <v>286</v>
      </c>
      <c r="C33" s="585">
        <v>11812.317999999999</v>
      </c>
      <c r="D33" s="585">
        <v>0</v>
      </c>
      <c r="E33" s="585">
        <v>556.18207999999993</v>
      </c>
      <c r="F33" s="585">
        <v>11256.135920000001</v>
      </c>
      <c r="G33" s="585">
        <v>15428.561407239509</v>
      </c>
      <c r="H33" s="585">
        <v>0</v>
      </c>
      <c r="I33" s="585">
        <v>5237.6681970840064</v>
      </c>
      <c r="J33" s="585">
        <v>0</v>
      </c>
      <c r="K33" s="586">
        <v>21447.029130155501</v>
      </c>
      <c r="L33" s="586">
        <v>66306.016508502187</v>
      </c>
      <c r="M33" s="586">
        <v>1025.779068491147</v>
      </c>
      <c r="N33" s="586">
        <v>0</v>
      </c>
      <c r="O33" s="586">
        <v>-45884.766446837828</v>
      </c>
      <c r="P33" s="586">
        <v>0</v>
      </c>
      <c r="Q33" s="587">
        <v>-45884.766446837828</v>
      </c>
    </row>
    <row r="34" spans="2:17" ht="20.25" customHeight="1" x14ac:dyDescent="0.3">
      <c r="B34" s="17" t="s">
        <v>287</v>
      </c>
      <c r="C34" s="585">
        <v>0</v>
      </c>
      <c r="D34" s="585">
        <v>0</v>
      </c>
      <c r="E34" s="585">
        <v>0</v>
      </c>
      <c r="F34" s="585">
        <v>0</v>
      </c>
      <c r="G34" s="585">
        <v>0</v>
      </c>
      <c r="H34" s="585">
        <v>0</v>
      </c>
      <c r="I34" s="585">
        <v>0</v>
      </c>
      <c r="J34" s="585">
        <v>0</v>
      </c>
      <c r="K34" s="586">
        <v>0</v>
      </c>
      <c r="L34" s="586">
        <v>0</v>
      </c>
      <c r="M34" s="586">
        <v>0</v>
      </c>
      <c r="N34" s="586">
        <v>0</v>
      </c>
      <c r="O34" s="586">
        <v>0</v>
      </c>
      <c r="P34" s="586">
        <v>0</v>
      </c>
      <c r="Q34" s="587">
        <v>0</v>
      </c>
    </row>
    <row r="35" spans="2:17" ht="20.25" customHeight="1" x14ac:dyDescent="0.3">
      <c r="B35" s="17" t="s">
        <v>288</v>
      </c>
      <c r="C35" s="585">
        <v>0</v>
      </c>
      <c r="D35" s="585">
        <v>0</v>
      </c>
      <c r="E35" s="585">
        <v>0</v>
      </c>
      <c r="F35" s="585">
        <v>0</v>
      </c>
      <c r="G35" s="585">
        <v>0</v>
      </c>
      <c r="H35" s="585">
        <v>0</v>
      </c>
      <c r="I35" s="585">
        <v>0</v>
      </c>
      <c r="J35" s="585">
        <v>0</v>
      </c>
      <c r="K35" s="586">
        <v>0</v>
      </c>
      <c r="L35" s="586">
        <v>0</v>
      </c>
      <c r="M35" s="586">
        <v>0</v>
      </c>
      <c r="N35" s="586">
        <v>0</v>
      </c>
      <c r="O35" s="586">
        <v>0</v>
      </c>
      <c r="P35" s="586">
        <v>0</v>
      </c>
      <c r="Q35" s="587">
        <v>0</v>
      </c>
    </row>
    <row r="36" spans="2:17" ht="20.25" customHeight="1" x14ac:dyDescent="0.3">
      <c r="B36" s="17" t="s">
        <v>48</v>
      </c>
      <c r="C36" s="585">
        <v>0</v>
      </c>
      <c r="D36" s="585">
        <v>0</v>
      </c>
      <c r="E36" s="585">
        <v>0</v>
      </c>
      <c r="F36" s="585">
        <v>0</v>
      </c>
      <c r="G36" s="585">
        <v>0</v>
      </c>
      <c r="H36" s="585">
        <v>0</v>
      </c>
      <c r="I36" s="585">
        <v>0</v>
      </c>
      <c r="J36" s="585">
        <v>0</v>
      </c>
      <c r="K36" s="586">
        <v>0</v>
      </c>
      <c r="L36" s="586">
        <v>0</v>
      </c>
      <c r="M36" s="586">
        <v>0</v>
      </c>
      <c r="N36" s="586">
        <v>1255.6656115091751</v>
      </c>
      <c r="O36" s="586">
        <v>-1255.6656115091751</v>
      </c>
      <c r="P36" s="586">
        <v>0</v>
      </c>
      <c r="Q36" s="587">
        <v>-1255.6656115091751</v>
      </c>
    </row>
    <row r="37" spans="2:17" ht="20.25" customHeight="1" x14ac:dyDescent="0.3">
      <c r="B37" s="17" t="s">
        <v>49</v>
      </c>
      <c r="C37" s="585">
        <v>0</v>
      </c>
      <c r="D37" s="585">
        <v>0</v>
      </c>
      <c r="E37" s="585">
        <v>0</v>
      </c>
      <c r="F37" s="585">
        <v>0</v>
      </c>
      <c r="G37" s="585">
        <v>0</v>
      </c>
      <c r="H37" s="585">
        <v>0</v>
      </c>
      <c r="I37" s="585">
        <v>0</v>
      </c>
      <c r="J37" s="585">
        <v>0</v>
      </c>
      <c r="K37" s="586">
        <v>0</v>
      </c>
      <c r="L37" s="586">
        <v>0</v>
      </c>
      <c r="M37" s="586">
        <v>0</v>
      </c>
      <c r="N37" s="586">
        <v>0</v>
      </c>
      <c r="O37" s="586">
        <v>0</v>
      </c>
      <c r="P37" s="586">
        <v>0</v>
      </c>
      <c r="Q37" s="587">
        <v>0</v>
      </c>
    </row>
    <row r="38" spans="2:17" ht="20.25" customHeight="1" x14ac:dyDescent="0.3">
      <c r="B38" s="17" t="s">
        <v>289</v>
      </c>
      <c r="C38" s="585">
        <v>0</v>
      </c>
      <c r="D38" s="585">
        <v>0</v>
      </c>
      <c r="E38" s="585">
        <v>0</v>
      </c>
      <c r="F38" s="585">
        <v>0</v>
      </c>
      <c r="G38" s="585">
        <v>15643.123</v>
      </c>
      <c r="H38" s="585">
        <v>0</v>
      </c>
      <c r="I38" s="585">
        <v>20999.646000000001</v>
      </c>
      <c r="J38" s="585">
        <v>0</v>
      </c>
      <c r="K38" s="586">
        <v>-5356.5230000000001</v>
      </c>
      <c r="L38" s="586">
        <v>17688.522000000001</v>
      </c>
      <c r="M38" s="586">
        <v>0</v>
      </c>
      <c r="N38" s="586">
        <v>0</v>
      </c>
      <c r="O38" s="586">
        <v>-23045.044999999998</v>
      </c>
      <c r="P38" s="586">
        <v>0</v>
      </c>
      <c r="Q38" s="587">
        <v>-23045.044999999998</v>
      </c>
    </row>
    <row r="39" spans="2:17" ht="20.25" customHeight="1" x14ac:dyDescent="0.3">
      <c r="B39" s="17" t="s">
        <v>50</v>
      </c>
      <c r="C39" s="585">
        <v>0</v>
      </c>
      <c r="D39" s="585">
        <v>0</v>
      </c>
      <c r="E39" s="585">
        <v>0</v>
      </c>
      <c r="F39" s="585">
        <v>0</v>
      </c>
      <c r="G39" s="585">
        <v>0</v>
      </c>
      <c r="H39" s="585">
        <v>0</v>
      </c>
      <c r="I39" s="585">
        <v>0</v>
      </c>
      <c r="J39" s="585">
        <v>0</v>
      </c>
      <c r="K39" s="586">
        <v>0</v>
      </c>
      <c r="L39" s="586">
        <v>0</v>
      </c>
      <c r="M39" s="586">
        <v>0</v>
      </c>
      <c r="N39" s="586">
        <v>0</v>
      </c>
      <c r="O39" s="586">
        <v>0</v>
      </c>
      <c r="P39" s="586">
        <v>0</v>
      </c>
      <c r="Q39" s="587">
        <v>0</v>
      </c>
    </row>
    <row r="40" spans="2:17" ht="20.25" customHeight="1" x14ac:dyDescent="0.3">
      <c r="B40" s="17" t="s">
        <v>51</v>
      </c>
      <c r="C40" s="585">
        <v>12363</v>
      </c>
      <c r="D40" s="585">
        <v>0</v>
      </c>
      <c r="E40" s="585">
        <v>0</v>
      </c>
      <c r="F40" s="585">
        <v>12363</v>
      </c>
      <c r="G40" s="585">
        <v>0</v>
      </c>
      <c r="H40" s="585">
        <v>0</v>
      </c>
      <c r="I40" s="585">
        <v>0</v>
      </c>
      <c r="J40" s="585">
        <v>0</v>
      </c>
      <c r="K40" s="586">
        <v>12363</v>
      </c>
      <c r="L40" s="586">
        <v>0</v>
      </c>
      <c r="M40" s="586">
        <v>0</v>
      </c>
      <c r="N40" s="586">
        <v>0</v>
      </c>
      <c r="O40" s="586">
        <v>12363</v>
      </c>
      <c r="P40" s="586">
        <v>0</v>
      </c>
      <c r="Q40" s="587">
        <v>12363</v>
      </c>
    </row>
    <row r="41" spans="2:17" ht="20.25" customHeight="1" x14ac:dyDescent="0.3">
      <c r="B41" s="17" t="s">
        <v>52</v>
      </c>
      <c r="C41" s="585">
        <v>180225.18557999999</v>
      </c>
      <c r="D41" s="585">
        <v>0</v>
      </c>
      <c r="E41" s="585">
        <v>0</v>
      </c>
      <c r="F41" s="585">
        <v>180225.18557999999</v>
      </c>
      <c r="G41" s="585">
        <v>0</v>
      </c>
      <c r="H41" s="585">
        <v>0</v>
      </c>
      <c r="I41" s="585">
        <v>4338.5082400000001</v>
      </c>
      <c r="J41" s="585">
        <v>0</v>
      </c>
      <c r="K41" s="586">
        <v>175886.67733999999</v>
      </c>
      <c r="L41" s="586">
        <v>99378.912599999996</v>
      </c>
      <c r="M41" s="586">
        <v>19649.761999999999</v>
      </c>
      <c r="N41" s="586">
        <v>3478.9278645958129</v>
      </c>
      <c r="O41" s="586">
        <v>53379.074875404163</v>
      </c>
      <c r="P41" s="586">
        <v>0</v>
      </c>
      <c r="Q41" s="587">
        <v>53379.074875404163</v>
      </c>
    </row>
    <row r="42" spans="2:17" ht="20.25" customHeight="1" x14ac:dyDescent="0.3">
      <c r="B42" s="17" t="s">
        <v>54</v>
      </c>
      <c r="C42" s="585">
        <v>0</v>
      </c>
      <c r="D42" s="585">
        <v>0</v>
      </c>
      <c r="E42" s="585">
        <v>0</v>
      </c>
      <c r="F42" s="585">
        <v>0</v>
      </c>
      <c r="G42" s="585">
        <v>0</v>
      </c>
      <c r="H42" s="585">
        <v>0</v>
      </c>
      <c r="I42" s="585">
        <v>0</v>
      </c>
      <c r="J42" s="585">
        <v>0</v>
      </c>
      <c r="K42" s="586">
        <v>0</v>
      </c>
      <c r="L42" s="586">
        <v>0</v>
      </c>
      <c r="M42" s="586">
        <v>0</v>
      </c>
      <c r="N42" s="586">
        <v>0</v>
      </c>
      <c r="O42" s="586">
        <v>0</v>
      </c>
      <c r="P42" s="586">
        <v>0</v>
      </c>
      <c r="Q42" s="587">
        <v>0</v>
      </c>
    </row>
    <row r="43" spans="2:17" ht="20.25" customHeight="1" x14ac:dyDescent="0.3">
      <c r="B43" s="163" t="s">
        <v>55</v>
      </c>
      <c r="C43" s="588">
        <f t="shared" ref="C43:Q43" si="0">SUM(C6:C42)</f>
        <v>5383397.0336297713</v>
      </c>
      <c r="D43" s="588">
        <f t="shared" si="0"/>
        <v>0</v>
      </c>
      <c r="E43" s="588">
        <f t="shared" si="0"/>
        <v>237575.27282333327</v>
      </c>
      <c r="F43" s="588">
        <f t="shared" si="0"/>
        <v>5145820.7608064385</v>
      </c>
      <c r="G43" s="588">
        <f t="shared" si="0"/>
        <v>1407086.0255772395</v>
      </c>
      <c r="H43" s="588">
        <f t="shared" si="0"/>
        <v>15383</v>
      </c>
      <c r="I43" s="588">
        <f t="shared" si="0"/>
        <v>1055032.2294163858</v>
      </c>
      <c r="J43" s="588">
        <f t="shared" si="0"/>
        <v>0</v>
      </c>
      <c r="K43" s="588">
        <f t="shared" si="0"/>
        <v>5513257.556967291</v>
      </c>
      <c r="L43" s="588">
        <f t="shared" si="0"/>
        <v>4352461.7857800433</v>
      </c>
      <c r="M43" s="588">
        <f t="shared" si="0"/>
        <v>509221.19040780218</v>
      </c>
      <c r="N43" s="588">
        <f t="shared" si="0"/>
        <v>1577016.9320270491</v>
      </c>
      <c r="O43" s="588">
        <f t="shared" si="0"/>
        <v>-925443.35124760238</v>
      </c>
      <c r="P43" s="588">
        <f t="shared" si="0"/>
        <v>427979.56213380402</v>
      </c>
      <c r="Q43" s="588">
        <f t="shared" si="0"/>
        <v>-497463.78911379824</v>
      </c>
    </row>
    <row r="44" spans="2:17" ht="20.25" customHeight="1" x14ac:dyDescent="0.35">
      <c r="B44" s="794" t="s">
        <v>56</v>
      </c>
      <c r="C44" s="723"/>
      <c r="D44" s="723"/>
      <c r="E44" s="723"/>
      <c r="F44" s="723"/>
      <c r="G44" s="723"/>
      <c r="H44" s="723"/>
      <c r="I44" s="723"/>
      <c r="J44" s="723"/>
      <c r="K44" s="723"/>
      <c r="L44" s="723"/>
      <c r="M44" s="723"/>
      <c r="N44" s="723"/>
      <c r="O44" s="723"/>
      <c r="P44" s="723"/>
      <c r="Q44" s="724"/>
    </row>
    <row r="45" spans="2:17" ht="20.25" customHeight="1" x14ac:dyDescent="0.3">
      <c r="B45" s="17" t="s">
        <v>57</v>
      </c>
      <c r="C45" s="585">
        <v>0</v>
      </c>
      <c r="D45" s="585">
        <v>0</v>
      </c>
      <c r="E45" s="585">
        <v>0</v>
      </c>
      <c r="F45" s="585">
        <v>0</v>
      </c>
      <c r="G45" s="585">
        <v>0</v>
      </c>
      <c r="H45" s="585">
        <v>0</v>
      </c>
      <c r="I45" s="585">
        <v>0</v>
      </c>
      <c r="J45" s="585">
        <v>0</v>
      </c>
      <c r="K45" s="585">
        <v>0</v>
      </c>
      <c r="L45" s="585">
        <v>0</v>
      </c>
      <c r="M45" s="585">
        <v>0</v>
      </c>
      <c r="N45" s="585">
        <v>0</v>
      </c>
      <c r="O45" s="585">
        <v>0</v>
      </c>
      <c r="P45" s="585">
        <v>0</v>
      </c>
      <c r="Q45" s="593">
        <v>0</v>
      </c>
    </row>
    <row r="46" spans="2:17" ht="20.25" customHeight="1" x14ac:dyDescent="0.3">
      <c r="B46" s="17" t="s">
        <v>290</v>
      </c>
      <c r="C46" s="585">
        <v>0</v>
      </c>
      <c r="D46" s="585">
        <v>0</v>
      </c>
      <c r="E46" s="585">
        <v>0</v>
      </c>
      <c r="F46" s="585">
        <v>0</v>
      </c>
      <c r="G46" s="585">
        <v>0</v>
      </c>
      <c r="H46" s="585">
        <v>0</v>
      </c>
      <c r="I46" s="585">
        <v>0</v>
      </c>
      <c r="J46" s="585">
        <v>0</v>
      </c>
      <c r="K46" s="585">
        <v>0</v>
      </c>
      <c r="L46" s="585">
        <v>0</v>
      </c>
      <c r="M46" s="585">
        <v>0</v>
      </c>
      <c r="N46" s="585">
        <v>0</v>
      </c>
      <c r="O46" s="585">
        <v>0</v>
      </c>
      <c r="P46" s="585">
        <v>0</v>
      </c>
      <c r="Q46" s="593">
        <v>0</v>
      </c>
    </row>
    <row r="47" spans="2:17" ht="20.25" customHeight="1" x14ac:dyDescent="0.3">
      <c r="B47" s="17" t="s">
        <v>291</v>
      </c>
      <c r="C47" s="585">
        <v>0</v>
      </c>
      <c r="D47" s="585">
        <v>11242.942999999999</v>
      </c>
      <c r="E47" s="585">
        <v>0</v>
      </c>
      <c r="F47" s="585">
        <v>11242.942999999999</v>
      </c>
      <c r="G47" s="585">
        <v>0</v>
      </c>
      <c r="H47" s="585">
        <v>0</v>
      </c>
      <c r="I47" s="585">
        <v>0</v>
      </c>
      <c r="J47" s="585">
        <v>0</v>
      </c>
      <c r="K47" s="585">
        <v>11242.942999999999</v>
      </c>
      <c r="L47" s="585">
        <v>0</v>
      </c>
      <c r="M47" s="585">
        <v>0</v>
      </c>
      <c r="N47" s="585">
        <v>0</v>
      </c>
      <c r="O47" s="585">
        <v>11242.942999999999</v>
      </c>
      <c r="P47" s="585">
        <v>0</v>
      </c>
      <c r="Q47" s="593">
        <v>11242.942999999999</v>
      </c>
    </row>
    <row r="48" spans="2:17" ht="20.25" customHeight="1" x14ac:dyDescent="0.3">
      <c r="B48" s="17" t="s">
        <v>59</v>
      </c>
      <c r="C48" s="585">
        <v>0</v>
      </c>
      <c r="D48" s="585">
        <v>0</v>
      </c>
      <c r="E48" s="585">
        <v>0</v>
      </c>
      <c r="F48" s="585">
        <v>0</v>
      </c>
      <c r="G48" s="585">
        <v>215391.823</v>
      </c>
      <c r="H48" s="585">
        <v>0</v>
      </c>
      <c r="I48" s="585">
        <v>0</v>
      </c>
      <c r="J48" s="585">
        <v>0</v>
      </c>
      <c r="K48" s="585">
        <v>215391.823</v>
      </c>
      <c r="L48" s="585">
        <v>0</v>
      </c>
      <c r="M48" s="585">
        <v>0</v>
      </c>
      <c r="N48" s="585">
        <v>0</v>
      </c>
      <c r="O48" s="585">
        <v>215391.823</v>
      </c>
      <c r="P48" s="585">
        <v>0</v>
      </c>
      <c r="Q48" s="593">
        <v>215391.823</v>
      </c>
    </row>
    <row r="49" spans="2:17" ht="20.25" customHeight="1" x14ac:dyDescent="0.3">
      <c r="B49" s="245" t="s">
        <v>292</v>
      </c>
      <c r="C49" s="594">
        <v>0</v>
      </c>
      <c r="D49" s="594">
        <v>0</v>
      </c>
      <c r="E49" s="594">
        <v>0</v>
      </c>
      <c r="F49" s="594">
        <v>0</v>
      </c>
      <c r="G49" s="594">
        <v>0</v>
      </c>
      <c r="H49" s="594">
        <v>0</v>
      </c>
      <c r="I49" s="594">
        <v>0</v>
      </c>
      <c r="J49" s="594">
        <v>0</v>
      </c>
      <c r="K49" s="594">
        <v>0</v>
      </c>
      <c r="L49" s="594">
        <v>0</v>
      </c>
      <c r="M49" s="594">
        <v>0</v>
      </c>
      <c r="N49" s="594">
        <v>0</v>
      </c>
      <c r="O49" s="594">
        <v>0</v>
      </c>
      <c r="P49" s="594">
        <v>0</v>
      </c>
      <c r="Q49" s="595">
        <v>0</v>
      </c>
    </row>
    <row r="50" spans="2:17" ht="20.25" customHeight="1" x14ac:dyDescent="0.3">
      <c r="B50" s="244" t="s">
        <v>55</v>
      </c>
      <c r="C50" s="599">
        <f t="shared" ref="C50:Q50" si="1">SUM(C45:C49)</f>
        <v>0</v>
      </c>
      <c r="D50" s="599">
        <f t="shared" si="1"/>
        <v>11242.942999999999</v>
      </c>
      <c r="E50" s="599">
        <f t="shared" si="1"/>
        <v>0</v>
      </c>
      <c r="F50" s="599">
        <f t="shared" si="1"/>
        <v>11242.942999999999</v>
      </c>
      <c r="G50" s="599">
        <f t="shared" si="1"/>
        <v>215391.823</v>
      </c>
      <c r="H50" s="599">
        <f t="shared" si="1"/>
        <v>0</v>
      </c>
      <c r="I50" s="599">
        <f t="shared" si="1"/>
        <v>0</v>
      </c>
      <c r="J50" s="599">
        <f t="shared" si="1"/>
        <v>0</v>
      </c>
      <c r="K50" s="599">
        <f t="shared" si="1"/>
        <v>226634.766</v>
      </c>
      <c r="L50" s="599">
        <f t="shared" si="1"/>
        <v>0</v>
      </c>
      <c r="M50" s="599">
        <f t="shared" si="1"/>
        <v>0</v>
      </c>
      <c r="N50" s="599">
        <f t="shared" si="1"/>
        <v>0</v>
      </c>
      <c r="O50" s="599">
        <f t="shared" si="1"/>
        <v>226634.766</v>
      </c>
      <c r="P50" s="599">
        <f t="shared" si="1"/>
        <v>0</v>
      </c>
      <c r="Q50" s="599">
        <f t="shared" si="1"/>
        <v>226634.766</v>
      </c>
    </row>
    <row r="51" spans="2:17" ht="20.25" customHeight="1" x14ac:dyDescent="0.35">
      <c r="B51" s="838" t="s">
        <v>61</v>
      </c>
      <c r="C51" s="728"/>
      <c r="D51" s="728"/>
      <c r="E51" s="728"/>
      <c r="F51" s="728"/>
      <c r="G51" s="728"/>
      <c r="H51" s="728"/>
      <c r="I51" s="728"/>
      <c r="J51" s="728"/>
      <c r="K51" s="728"/>
      <c r="L51" s="728"/>
      <c r="M51" s="728"/>
      <c r="N51" s="728"/>
      <c r="O51" s="728"/>
      <c r="P51" s="728"/>
      <c r="Q51" s="728"/>
    </row>
  </sheetData>
  <sheetProtection algorithmName="SHA-512" hashValue="B11K2jpxozziE34qoL9RnN8XPCDkxAMCmqEjh09xaTAMj/3+tlHst1v/z1BrcTZZllboH2peS412sdtf9k/XYQ==" saltValue="BeXl+lSszSkbOtF5j8QPYQ==" spinCount="100000" sheet="1" objects="1" scenarios="1"/>
  <mergeCells count="4">
    <mergeCell ref="B5:Q5"/>
    <mergeCell ref="B51:Q51"/>
    <mergeCell ref="B3:Q3"/>
    <mergeCell ref="B44:Q44"/>
  </mergeCells>
  <pageMargins left="0.7" right="0.7" top="0.75" bottom="0.75" header="0.3" footer="0.3"/>
  <pageSetup scale="43" orientation="landscape"/>
  <headerFooter>
    <oddFooter>&amp;C_x000D_&amp;1#&amp;"Calibri"&amp;11&amp;K000000 Britam Public</oddFooter>
  </headerFooter>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5">
    <tabColor rgb="FFCC9900"/>
  </sheetPr>
  <dimension ref="B1:P41"/>
  <sheetViews>
    <sheetView showGridLines="0" topLeftCell="B19" zoomScale="70" zoomScaleNormal="70" workbookViewId="0">
      <selection activeCell="B34" sqref="A34:XFD34"/>
    </sheetView>
  </sheetViews>
  <sheetFormatPr defaultRowHeight="14" x14ac:dyDescent="0.3"/>
  <cols>
    <col min="1" max="1" width="9.81640625" style="150" customWidth="1"/>
    <col min="2" max="2" width="13.54296875" style="150" customWidth="1"/>
    <col min="3" max="3" width="88.6328125" style="150" customWidth="1"/>
    <col min="4" max="4" width="15.81640625" style="150" hidden="1" customWidth="1"/>
    <col min="5" max="5" width="16.54296875" style="150" hidden="1" customWidth="1"/>
    <col min="6" max="6" width="16.453125" style="150" hidden="1" customWidth="1"/>
    <col min="7" max="7" width="15.81640625" style="150" hidden="1" customWidth="1"/>
    <col min="8" max="8" width="24.1796875" style="150" hidden="1" customWidth="1"/>
    <col min="9" max="9" width="15.81640625" style="150" hidden="1" customWidth="1"/>
    <col min="10" max="13" width="15.81640625" style="150" customWidth="1"/>
    <col min="14" max="14" width="15.90625" style="150" bestFit="1" customWidth="1"/>
    <col min="15" max="15" width="17" style="150" customWidth="1"/>
    <col min="16" max="16" width="10.453125" style="150" customWidth="1"/>
    <col min="17" max="17" width="14.81640625" style="150" bestFit="1" customWidth="1"/>
    <col min="18" max="18" width="8.453125" style="150" customWidth="1"/>
    <col min="19" max="19" width="13.54296875" style="150" bestFit="1" customWidth="1"/>
    <col min="20" max="21" width="14.453125" style="150" bestFit="1" customWidth="1"/>
    <col min="22" max="22" width="13.54296875" style="150" bestFit="1" customWidth="1"/>
    <col min="23" max="44" width="8.7265625" style="150" customWidth="1"/>
    <col min="45" max="16384" width="8.7265625" style="150"/>
  </cols>
  <sheetData>
    <row r="1" spans="2:16" ht="14.5" thickBot="1" x14ac:dyDescent="0.35"/>
    <row r="2" spans="2:16" ht="15" thickTop="1" thickBot="1" x14ac:dyDescent="0.35">
      <c r="B2" s="674"/>
      <c r="C2" s="675"/>
      <c r="D2" s="675"/>
      <c r="E2" s="675"/>
      <c r="F2" s="675"/>
      <c r="G2" s="675"/>
      <c r="H2" s="675"/>
      <c r="I2" s="675"/>
      <c r="J2" s="675"/>
      <c r="K2" s="675"/>
      <c r="L2" s="675"/>
      <c r="M2" s="675"/>
      <c r="N2" s="675"/>
      <c r="O2" s="675"/>
      <c r="P2" s="676"/>
    </row>
    <row r="3" spans="2:16" ht="26.25" customHeight="1" thickBot="1" x14ac:dyDescent="0.45">
      <c r="B3" s="677"/>
      <c r="C3" s="749" t="s">
        <v>184</v>
      </c>
      <c r="D3" s="750"/>
      <c r="E3" s="750"/>
      <c r="F3" s="750"/>
      <c r="G3" s="750"/>
      <c r="H3" s="751"/>
      <c r="I3" s="688"/>
      <c r="J3" s="688"/>
      <c r="K3" s="688"/>
      <c r="L3" s="688"/>
      <c r="M3" s="688"/>
      <c r="N3" s="689"/>
      <c r="P3" s="678"/>
    </row>
    <row r="4" spans="2:16" ht="20" customHeight="1" x14ac:dyDescent="0.4">
      <c r="B4" s="677"/>
      <c r="C4" s="679"/>
      <c r="P4" s="678"/>
    </row>
    <row r="5" spans="2:16" x14ac:dyDescent="0.3">
      <c r="B5" s="677"/>
      <c r="P5" s="678"/>
    </row>
    <row r="6" spans="2:16" ht="14.5" customHeight="1" thickBot="1" x14ac:dyDescent="0.35">
      <c r="B6" s="677"/>
      <c r="C6" s="151" t="s">
        <v>185</v>
      </c>
      <c r="P6" s="678"/>
    </row>
    <row r="7" spans="2:16" ht="19.5" customHeight="1" x14ac:dyDescent="0.35">
      <c r="B7" s="677"/>
      <c r="C7" s="763"/>
      <c r="D7" s="759" t="s">
        <v>186</v>
      </c>
      <c r="E7" s="753"/>
      <c r="F7" s="753"/>
      <c r="G7" s="753"/>
      <c r="H7" s="753"/>
      <c r="I7" s="753"/>
      <c r="J7" s="753"/>
      <c r="K7" s="753"/>
      <c r="L7" s="753"/>
      <c r="M7" s="753"/>
      <c r="N7" s="760"/>
      <c r="P7" s="678"/>
    </row>
    <row r="8" spans="2:16" ht="15.75" customHeight="1" thickBot="1" x14ac:dyDescent="0.35">
      <c r="B8" s="677"/>
      <c r="C8" s="764"/>
      <c r="D8" s="463">
        <v>2013</v>
      </c>
      <c r="E8" s="463">
        <v>2014</v>
      </c>
      <c r="F8" s="463">
        <v>2015</v>
      </c>
      <c r="G8" s="463">
        <v>2016</v>
      </c>
      <c r="H8" s="464">
        <v>2017</v>
      </c>
      <c r="I8" s="464">
        <v>2018</v>
      </c>
      <c r="J8" s="464">
        <v>2019</v>
      </c>
      <c r="K8" s="464">
        <v>2020</v>
      </c>
      <c r="L8" s="464">
        <v>2021</v>
      </c>
      <c r="M8" s="464">
        <f>L8+1</f>
        <v>2022</v>
      </c>
      <c r="N8" s="465">
        <f>M8+1</f>
        <v>2023</v>
      </c>
      <c r="P8" s="678"/>
    </row>
    <row r="9" spans="2:16" ht="24" customHeight="1" x14ac:dyDescent="0.3">
      <c r="B9" s="677"/>
      <c r="C9" s="466" t="s">
        <v>187</v>
      </c>
      <c r="D9" s="467">
        <v>129.19</v>
      </c>
      <c r="E9" s="468">
        <v>155.80000000000001</v>
      </c>
      <c r="F9" s="468">
        <v>172.540122</v>
      </c>
      <c r="G9" s="468">
        <v>195.229647</v>
      </c>
      <c r="H9" s="469">
        <v>207.6</v>
      </c>
      <c r="I9" s="469">
        <v>214.9</v>
      </c>
      <c r="J9" s="666">
        <v>227.9</v>
      </c>
      <c r="K9" s="666">
        <v>233.1</v>
      </c>
      <c r="L9" s="666">
        <v>270.46828399999998</v>
      </c>
      <c r="M9" s="666">
        <v>306.69306899999998</v>
      </c>
      <c r="N9" s="667">
        <f>('APPENDIX 6'!K31+'APPENDIX 19'!Q43)/10^6</f>
        <v>360.95208792644917</v>
      </c>
      <c r="O9" s="711"/>
      <c r="P9" s="678"/>
    </row>
    <row r="10" spans="2:16" ht="24" customHeight="1" x14ac:dyDescent="0.3">
      <c r="B10" s="677"/>
      <c r="C10" s="470" t="s">
        <v>188</v>
      </c>
      <c r="D10" s="471"/>
      <c r="E10" s="472"/>
      <c r="F10" s="472">
        <v>10.74462259306803</v>
      </c>
      <c r="G10" s="472">
        <v>13.150289183173291</v>
      </c>
      <c r="H10" s="473">
        <f>(H9/G9-1)*100</f>
        <v>6.336308644762334</v>
      </c>
      <c r="I10" s="473">
        <f>(I9/H9-1)*100</f>
        <v>3.5163776493256416</v>
      </c>
      <c r="J10" s="473">
        <f>(J9/I9-1)*100</f>
        <v>6.0493252675663189</v>
      </c>
      <c r="K10" s="473">
        <f>(K9/J9-1)*100</f>
        <v>2.2817025010969605</v>
      </c>
      <c r="L10" s="474">
        <v>16.031009867009871</v>
      </c>
      <c r="M10" s="474">
        <v>13.3933577956963</v>
      </c>
      <c r="N10" s="475">
        <f>(N9/M9-1)*100</f>
        <v>17.691635191941412</v>
      </c>
      <c r="O10" s="680"/>
      <c r="P10" s="678"/>
    </row>
    <row r="11" spans="2:16" ht="27.75" customHeight="1" x14ac:dyDescent="0.35">
      <c r="B11" s="677"/>
      <c r="C11" s="470" t="s">
        <v>189</v>
      </c>
      <c r="D11" s="476">
        <v>4745.1433999999999</v>
      </c>
      <c r="E11" s="477">
        <v>5402.41</v>
      </c>
      <c r="F11" s="477">
        <v>6284.2</v>
      </c>
      <c r="G11" s="478">
        <v>7022.96</v>
      </c>
      <c r="H11" s="473">
        <v>8483.4</v>
      </c>
      <c r="I11" s="473">
        <v>9340.2999999999993</v>
      </c>
      <c r="J11" s="473">
        <v>10237.73</v>
      </c>
      <c r="K11" s="473">
        <v>10715.07</v>
      </c>
      <c r="L11" s="473">
        <v>12027.6615</v>
      </c>
      <c r="M11" s="473">
        <v>13368.34</v>
      </c>
      <c r="N11" s="479">
        <v>15108.805899999999</v>
      </c>
      <c r="O11" s="665"/>
      <c r="P11" s="678"/>
    </row>
    <row r="12" spans="2:16" ht="31.5" customHeight="1" x14ac:dyDescent="0.3">
      <c r="B12" s="677"/>
      <c r="C12" s="470" t="s">
        <v>190</v>
      </c>
      <c r="D12" s="480">
        <v>11.3525321668853</v>
      </c>
      <c r="E12" s="481">
        <v>13.85135378627335</v>
      </c>
      <c r="F12" s="481">
        <v>16.322159924922399</v>
      </c>
      <c r="G12" s="481">
        <v>11.8</v>
      </c>
      <c r="H12" s="482">
        <f>(H11/G11-1)*100</f>
        <v>20.795220249011813</v>
      </c>
      <c r="I12" s="482">
        <f>(I11/H11-1)*100</f>
        <v>10.100902939859013</v>
      </c>
      <c r="J12" s="482">
        <f>(J11/I11-1)*100</f>
        <v>9.6081496311681605</v>
      </c>
      <c r="K12" s="482">
        <f>(K11/J11-1)*100</f>
        <v>4.6625570316857434</v>
      </c>
      <c r="L12" s="482">
        <f>(L11/K11-1)*100</f>
        <v>12.249957303125413</v>
      </c>
      <c r="M12" s="482">
        <v>11.146626466000891</v>
      </c>
      <c r="N12" s="483">
        <f>(N11/M11-1)*100</f>
        <v>13.019312046222641</v>
      </c>
      <c r="O12" s="717"/>
      <c r="P12" s="678"/>
    </row>
    <row r="13" spans="2:16" ht="30" customHeight="1" x14ac:dyDescent="0.3">
      <c r="B13" s="677"/>
      <c r="C13" s="470" t="s">
        <v>191</v>
      </c>
      <c r="D13" s="484">
        <v>2.7225731471044692</v>
      </c>
      <c r="E13" s="485">
        <v>2.8838981121388421</v>
      </c>
      <c r="F13" s="485">
        <v>2.7456179306833008</v>
      </c>
      <c r="G13" s="485">
        <v>2.78</v>
      </c>
      <c r="H13" s="482">
        <v>2.5499999999999998</v>
      </c>
      <c r="I13" s="482">
        <v>2.4300000000000002</v>
      </c>
      <c r="J13" s="482">
        <v>2.34</v>
      </c>
      <c r="K13" s="482">
        <v>2.175440757736534</v>
      </c>
      <c r="L13" s="482">
        <v>2.2487187887687061</v>
      </c>
      <c r="M13" s="482">
        <v>2.2941746619251151</v>
      </c>
      <c r="N13" s="486">
        <f>(N9/N11)*100</f>
        <v>2.3890179694905549</v>
      </c>
      <c r="O13" s="673"/>
      <c r="P13" s="678"/>
    </row>
    <row r="14" spans="2:16" ht="30" customHeight="1" x14ac:dyDescent="0.3">
      <c r="B14" s="677"/>
      <c r="C14" s="470" t="s">
        <v>192</v>
      </c>
      <c r="D14" s="487">
        <v>41.8</v>
      </c>
      <c r="E14" s="488">
        <v>43</v>
      </c>
      <c r="F14" s="488">
        <v>44.2</v>
      </c>
      <c r="G14" s="488">
        <v>45.4</v>
      </c>
      <c r="H14" s="489">
        <v>45.3</v>
      </c>
      <c r="I14" s="489">
        <v>46.4</v>
      </c>
      <c r="J14" s="489">
        <v>47.6</v>
      </c>
      <c r="K14" s="489">
        <v>48.8</v>
      </c>
      <c r="L14" s="489">
        <v>49.7</v>
      </c>
      <c r="M14" s="489">
        <v>50.6</v>
      </c>
      <c r="N14" s="490">
        <v>51.5</v>
      </c>
      <c r="O14" s="673"/>
      <c r="P14" s="678"/>
    </row>
    <row r="15" spans="2:16" ht="30" customHeight="1" x14ac:dyDescent="0.3">
      <c r="B15" s="677"/>
      <c r="C15" s="491" t="s">
        <v>193</v>
      </c>
      <c r="D15" s="492">
        <v>3090.6698564593298</v>
      </c>
      <c r="E15" s="493">
        <v>3623.255813953489</v>
      </c>
      <c r="F15" s="493">
        <v>3903.6226696832582</v>
      </c>
      <c r="G15" s="493">
        <v>4300.2124889867846</v>
      </c>
      <c r="H15" s="494">
        <v>4455</v>
      </c>
      <c r="I15" s="494">
        <v>4525</v>
      </c>
      <c r="J15" s="494">
        <v>4788</v>
      </c>
      <c r="K15" s="494">
        <v>4776.6393442622957</v>
      </c>
      <c r="L15" s="494">
        <v>5442.017786720322</v>
      </c>
      <c r="M15" s="494">
        <v>6061.1278458498018</v>
      </c>
      <c r="N15" s="495">
        <f>(N9/N14)*1000</f>
        <v>7008.778406338819</v>
      </c>
      <c r="O15" s="673"/>
      <c r="P15" s="678"/>
    </row>
    <row r="16" spans="2:16" ht="27" customHeight="1" x14ac:dyDescent="0.3">
      <c r="B16" s="677"/>
      <c r="C16" s="491" t="s">
        <v>194</v>
      </c>
      <c r="D16" s="496">
        <v>2.0586190000000002</v>
      </c>
      <c r="E16" s="497">
        <v>2.4706619999999999</v>
      </c>
      <c r="F16" s="497">
        <v>4.3908430000000003</v>
      </c>
      <c r="G16" s="497">
        <v>3.82463</v>
      </c>
      <c r="H16" s="498">
        <v>4.26</v>
      </c>
      <c r="I16" s="498">
        <v>4.3</v>
      </c>
      <c r="J16" s="498">
        <v>11.65</v>
      </c>
      <c r="K16" s="498">
        <v>13.44</v>
      </c>
      <c r="L16" s="498">
        <v>13.478244999999999</v>
      </c>
      <c r="M16" s="498">
        <v>17.784523</v>
      </c>
      <c r="N16" s="499">
        <f>'APPENDIX 44'!G31/10^6</f>
        <v>21.97772900073333</v>
      </c>
      <c r="O16" s="673"/>
      <c r="P16" s="678"/>
    </row>
    <row r="17" spans="2:16" ht="19.5" customHeight="1" x14ac:dyDescent="0.3">
      <c r="B17" s="677"/>
      <c r="C17" s="491" t="s">
        <v>195</v>
      </c>
      <c r="D17" s="496">
        <v>2.7724299999999999</v>
      </c>
      <c r="E17" s="497">
        <v>3.815534</v>
      </c>
      <c r="F17" s="497">
        <v>2.7022719999999998</v>
      </c>
      <c r="G17" s="497">
        <v>3.3903349999999999</v>
      </c>
      <c r="H17" s="498">
        <v>3.14</v>
      </c>
      <c r="I17" s="498">
        <v>3.43</v>
      </c>
      <c r="J17" s="498">
        <v>3.96</v>
      </c>
      <c r="K17" s="498"/>
      <c r="L17" s="498">
        <v>4.0775899999999998</v>
      </c>
      <c r="M17" s="498">
        <v>12.28199</v>
      </c>
      <c r="N17" s="499">
        <f>('APPENDIX 43'!F43+'APPENDIX 44'!F31)/10^6</f>
        <v>23.910030083466669</v>
      </c>
      <c r="O17" s="673"/>
      <c r="P17" s="678"/>
    </row>
    <row r="18" spans="2:16" ht="27" customHeight="1" x14ac:dyDescent="0.3">
      <c r="B18" s="677"/>
      <c r="C18" s="470" t="s">
        <v>196</v>
      </c>
      <c r="D18" s="500">
        <v>4.9249258373205747</v>
      </c>
      <c r="E18" s="501">
        <v>5.7457255813953489</v>
      </c>
      <c r="F18" s="501">
        <v>9.9340339366515842</v>
      </c>
      <c r="G18" s="501">
        <v>8.4242951541850228</v>
      </c>
      <c r="H18" s="502">
        <v>9.1</v>
      </c>
      <c r="I18" s="502">
        <v>9</v>
      </c>
      <c r="J18" s="502">
        <v>24.5</v>
      </c>
      <c r="K18" s="503">
        <v>27.540983606557379</v>
      </c>
      <c r="L18" s="503">
        <v>27.119205231388332</v>
      </c>
      <c r="M18" s="503">
        <v>35.147278656126481</v>
      </c>
      <c r="N18" s="504">
        <f>(N16/N14)*100</f>
        <v>42.675201943171515</v>
      </c>
      <c r="O18" s="673"/>
      <c r="P18" s="678"/>
    </row>
    <row r="19" spans="2:16" ht="19.5" customHeight="1" x14ac:dyDescent="0.3">
      <c r="B19" s="677"/>
      <c r="C19" s="470" t="s">
        <v>197</v>
      </c>
      <c r="D19" s="500">
        <v>6.632607655502393</v>
      </c>
      <c r="E19" s="501">
        <v>8.8733348837209309</v>
      </c>
      <c r="F19" s="501">
        <v>6.1137375565610856</v>
      </c>
      <c r="G19" s="505">
        <v>7.4676982378854637</v>
      </c>
      <c r="H19" s="506">
        <v>6.7</v>
      </c>
      <c r="I19" s="506">
        <v>7.1</v>
      </c>
      <c r="J19" s="506">
        <v>8.3000000000000007</v>
      </c>
      <c r="K19" s="506"/>
      <c r="L19" s="506">
        <v>8.2044064386317892</v>
      </c>
      <c r="M19" s="506">
        <v>24.272707509881421</v>
      </c>
      <c r="N19" s="507">
        <f>(N17/N14)*100</f>
        <v>46.427242880517802</v>
      </c>
      <c r="O19" s="673"/>
      <c r="P19" s="678"/>
    </row>
    <row r="20" spans="2:16" ht="19.5" customHeight="1" x14ac:dyDescent="0.3">
      <c r="B20" s="677"/>
      <c r="C20" s="491" t="s">
        <v>198</v>
      </c>
      <c r="D20" s="508">
        <v>5.7</v>
      </c>
      <c r="E20" s="501">
        <v>6.9</v>
      </c>
      <c r="F20" s="501">
        <v>6.6</v>
      </c>
      <c r="G20" s="501">
        <v>6.3</v>
      </c>
      <c r="H20" s="502">
        <v>8</v>
      </c>
      <c r="I20" s="502">
        <v>4.7</v>
      </c>
      <c r="J20" s="502">
        <v>5.2</v>
      </c>
      <c r="K20" s="502">
        <v>5.4</v>
      </c>
      <c r="L20" s="502">
        <v>5.62</v>
      </c>
      <c r="M20" s="502">
        <v>7.66</v>
      </c>
      <c r="N20" s="509">
        <v>7.67</v>
      </c>
      <c r="O20" s="673"/>
      <c r="P20" s="678"/>
    </row>
    <row r="21" spans="2:16" ht="19.5" customHeight="1" thickBot="1" x14ac:dyDescent="0.35">
      <c r="B21" s="677"/>
      <c r="C21" s="510" t="s">
        <v>199</v>
      </c>
      <c r="D21" s="511">
        <v>9.2156852965118432</v>
      </c>
      <c r="E21" s="512">
        <v>12.813441975043331</v>
      </c>
      <c r="F21" s="512">
        <v>3.8880136895572459</v>
      </c>
      <c r="G21" s="512">
        <v>6.4442983849231306</v>
      </c>
      <c r="H21" s="502">
        <f>(((100+H10)/(100+H20))-1)*100</f>
        <v>-1.5404549585533833</v>
      </c>
      <c r="I21" s="502">
        <f>(((100+I10)/(100+I20))-1)*100</f>
        <v>-1.1304893511693948</v>
      </c>
      <c r="J21" s="502">
        <f>(((100+J10)/(100+J20))-1)*100</f>
        <v>0.80734341023414036</v>
      </c>
      <c r="K21" s="502">
        <f>(((100+K10)/(100+K20))-1)*100</f>
        <v>-2.9585365264734764</v>
      </c>
      <c r="L21" s="513">
        <f>(((100+L10)/(100+L20))-1)*100</f>
        <v>9.8570439945179658</v>
      </c>
      <c r="M21" s="513">
        <v>5.3254298678212075</v>
      </c>
      <c r="N21" s="514">
        <f>(((100+N10)/(100+N20))-1)*100</f>
        <v>9.3077321370311328</v>
      </c>
      <c r="O21" s="680"/>
      <c r="P21" s="678"/>
    </row>
    <row r="22" spans="2:16" s="710" customFormat="1" ht="58.5" customHeight="1" x14ac:dyDescent="0.35">
      <c r="B22" s="707"/>
      <c r="C22" s="765" t="s">
        <v>1562</v>
      </c>
      <c r="D22" s="766"/>
      <c r="E22" s="766"/>
      <c r="F22" s="766"/>
      <c r="G22" s="766"/>
      <c r="H22" s="766"/>
      <c r="I22" s="766"/>
      <c r="J22" s="766"/>
      <c r="K22" s="766"/>
      <c r="L22" s="766"/>
      <c r="M22" s="766"/>
      <c r="N22" s="766"/>
      <c r="O22" s="708"/>
      <c r="P22" s="709"/>
    </row>
    <row r="23" spans="2:16" ht="15" customHeight="1" x14ac:dyDescent="0.3">
      <c r="B23" s="681"/>
      <c r="C23" s="682"/>
      <c r="D23" s="682"/>
      <c r="E23" s="682"/>
      <c r="F23" s="682"/>
      <c r="G23" s="682"/>
      <c r="H23" s="682"/>
      <c r="I23" s="682"/>
      <c r="J23" s="682"/>
      <c r="K23" s="682"/>
      <c r="L23" s="682"/>
      <c r="M23" s="682"/>
      <c r="N23" s="682"/>
      <c r="P23" s="678"/>
    </row>
    <row r="24" spans="2:16" ht="15" customHeight="1" x14ac:dyDescent="0.3">
      <c r="B24" s="677"/>
      <c r="P24" s="678"/>
    </row>
    <row r="25" spans="2:16" ht="14.5" customHeight="1" thickBot="1" x14ac:dyDescent="0.35">
      <c r="B25" s="677"/>
      <c r="C25" s="151" t="s">
        <v>200</v>
      </c>
      <c r="D25" s="683"/>
      <c r="E25" s="683"/>
      <c r="F25" s="683"/>
      <c r="G25" s="683"/>
      <c r="H25" s="683"/>
      <c r="I25" s="683"/>
      <c r="J25" s="683"/>
      <c r="K25" s="683"/>
      <c r="L25" s="683"/>
      <c r="M25" s="683"/>
      <c r="N25" s="683"/>
      <c r="P25" s="678"/>
    </row>
    <row r="26" spans="2:16" ht="18" customHeight="1" thickBot="1" x14ac:dyDescent="0.4">
      <c r="B26" s="677"/>
      <c r="C26" s="761" t="s">
        <v>201</v>
      </c>
      <c r="D26" s="752" t="s">
        <v>186</v>
      </c>
      <c r="E26" s="753"/>
      <c r="F26" s="753"/>
      <c r="G26" s="753"/>
      <c r="H26" s="753"/>
      <c r="I26" s="753"/>
      <c r="J26" s="753"/>
      <c r="K26" s="753"/>
      <c r="L26" s="753"/>
      <c r="M26" s="753"/>
      <c r="N26" s="754"/>
      <c r="O26" s="757" t="s">
        <v>202</v>
      </c>
      <c r="P26" s="678"/>
    </row>
    <row r="27" spans="2:16" ht="46.5" customHeight="1" thickBot="1" x14ac:dyDescent="0.35">
      <c r="B27" s="677"/>
      <c r="C27" s="762"/>
      <c r="D27" s="515">
        <v>2013</v>
      </c>
      <c r="E27" s="516">
        <v>2014</v>
      </c>
      <c r="F27" s="516">
        <v>2015</v>
      </c>
      <c r="G27" s="516">
        <v>2016</v>
      </c>
      <c r="H27" s="516">
        <v>2017</v>
      </c>
      <c r="I27" s="517">
        <v>2018</v>
      </c>
      <c r="J27" s="517">
        <v>2019</v>
      </c>
      <c r="K27" s="517">
        <v>2020</v>
      </c>
      <c r="L27" s="517">
        <v>2021</v>
      </c>
      <c r="M27" s="517">
        <f>L27+1</f>
        <v>2022</v>
      </c>
      <c r="N27" s="516">
        <f>M27+1</f>
        <v>2023</v>
      </c>
      <c r="O27" s="758"/>
      <c r="P27" s="678"/>
    </row>
    <row r="28" spans="2:16" x14ac:dyDescent="0.3">
      <c r="B28" s="677"/>
      <c r="C28" s="518" t="s">
        <v>203</v>
      </c>
      <c r="D28" s="519">
        <v>135384923</v>
      </c>
      <c r="E28" s="520">
        <v>157732058</v>
      </c>
      <c r="F28" s="520">
        <v>174039164</v>
      </c>
      <c r="G28" s="520">
        <v>196635836</v>
      </c>
      <c r="H28" s="520">
        <v>209001296</v>
      </c>
      <c r="I28" s="521">
        <v>216261729</v>
      </c>
      <c r="J28" s="521">
        <v>229499718</v>
      </c>
      <c r="K28" s="521">
        <v>234775753</v>
      </c>
      <c r="L28" s="521">
        <v>273710831</v>
      </c>
      <c r="M28" s="521">
        <v>310273121</v>
      </c>
      <c r="N28" s="522">
        <f>('APPENDIX 6'!$K$31+'APPENDIX 37'!$C$43+'APPENDIX 37'!$D$43)</f>
        <v>364852108.61406916</v>
      </c>
      <c r="O28" s="523">
        <f t="shared" ref="O28:O38" si="0">(N28-M28)/ABS(M28) *100</f>
        <v>17.59062707016415</v>
      </c>
      <c r="P28" s="678"/>
    </row>
    <row r="29" spans="2:16" ht="18" customHeight="1" x14ac:dyDescent="0.3">
      <c r="B29" s="677"/>
      <c r="C29" s="524" t="s">
        <v>204</v>
      </c>
      <c r="D29" s="525">
        <v>105013409</v>
      </c>
      <c r="E29" s="526">
        <v>126333481</v>
      </c>
      <c r="F29" s="526">
        <v>139377049</v>
      </c>
      <c r="G29" s="526">
        <v>158362431</v>
      </c>
      <c r="H29" s="526">
        <v>165852034</v>
      </c>
      <c r="I29" s="527">
        <v>172322202</v>
      </c>
      <c r="J29" s="527">
        <v>182658282</v>
      </c>
      <c r="K29" s="527">
        <v>187853004</v>
      </c>
      <c r="L29" s="527">
        <v>221133803</v>
      </c>
      <c r="M29" s="527">
        <v>249190282</v>
      </c>
      <c r="N29" s="528">
        <f>('APPENDIX 17'!$E$31+'APPENDIX 37'!$F$43)</f>
        <v>287465804.1783396</v>
      </c>
      <c r="O29" s="523">
        <f t="shared" si="0"/>
        <v>15.359957808603305</v>
      </c>
      <c r="P29" s="678"/>
    </row>
    <row r="30" spans="2:16" ht="18" customHeight="1" x14ac:dyDescent="0.3">
      <c r="B30" s="677"/>
      <c r="C30" s="524" t="s">
        <v>205</v>
      </c>
      <c r="D30" s="525">
        <v>34170145</v>
      </c>
      <c r="E30" s="526">
        <v>42677696</v>
      </c>
      <c r="F30" s="526">
        <v>48811202</v>
      </c>
      <c r="G30" s="526">
        <v>54857495</v>
      </c>
      <c r="H30" s="526">
        <v>56151966</v>
      </c>
      <c r="I30" s="527">
        <v>56927996</v>
      </c>
      <c r="J30" s="527">
        <v>58961582</v>
      </c>
      <c r="K30" s="527">
        <v>58311459</v>
      </c>
      <c r="L30" s="527">
        <v>69835740</v>
      </c>
      <c r="M30" s="527">
        <v>77095546</v>
      </c>
      <c r="N30" s="528">
        <f>SUM('APPENDIX 40'!C43:P43)</f>
        <v>87860422.906515166</v>
      </c>
      <c r="O30" s="523">
        <f t="shared" si="0"/>
        <v>13.963033489010074</v>
      </c>
      <c r="P30" s="678"/>
    </row>
    <row r="31" spans="2:16" ht="18" customHeight="1" x14ac:dyDescent="0.3">
      <c r="B31" s="677"/>
      <c r="C31" s="524" t="s">
        <v>206</v>
      </c>
      <c r="D31" s="525">
        <v>7204448</v>
      </c>
      <c r="E31" s="526">
        <v>14332657</v>
      </c>
      <c r="F31" s="526">
        <v>10833473</v>
      </c>
      <c r="G31" s="526">
        <v>12578735</v>
      </c>
      <c r="H31" s="526">
        <v>12495182</v>
      </c>
      <c r="I31" s="527">
        <v>11487628</v>
      </c>
      <c r="J31" s="527">
        <v>10957562</v>
      </c>
      <c r="K31" s="527">
        <v>11157093</v>
      </c>
      <c r="L31" s="527">
        <v>13521938</v>
      </c>
      <c r="M31" s="527">
        <v>15341053</v>
      </c>
      <c r="N31" s="528">
        <f>('APPENDIX 17'!$L$31+'APPENDIX 37'!$M$43)</f>
        <v>17201793.895412616</v>
      </c>
      <c r="O31" s="523">
        <f t="shared" si="0"/>
        <v>12.12916020440459</v>
      </c>
      <c r="P31" s="678"/>
    </row>
    <row r="32" spans="2:16" ht="18" customHeight="1" x14ac:dyDescent="0.3">
      <c r="B32" s="677"/>
      <c r="C32" s="524" t="s">
        <v>207</v>
      </c>
      <c r="D32" s="525">
        <v>24808273</v>
      </c>
      <c r="E32" s="526">
        <v>49249464</v>
      </c>
      <c r="F32" s="526">
        <v>35991670</v>
      </c>
      <c r="G32" s="526">
        <v>39982771</v>
      </c>
      <c r="H32" s="526">
        <v>41197258</v>
      </c>
      <c r="I32" s="527">
        <v>44072857</v>
      </c>
      <c r="J32" s="527">
        <v>45702207</v>
      </c>
      <c r="K32" s="527">
        <v>44173611</v>
      </c>
      <c r="L32" s="527">
        <v>46513554</v>
      </c>
      <c r="M32" s="527">
        <v>50280745</v>
      </c>
      <c r="N32" s="528">
        <f>('APPENDIX 17'!$M$31+'APPENDIX 37'!$N$43)</f>
        <v>58137365.346808195</v>
      </c>
      <c r="O32" s="523">
        <f t="shared" si="0"/>
        <v>15.625505045337325</v>
      </c>
      <c r="P32" s="678"/>
    </row>
    <row r="33" spans="2:16" ht="18" customHeight="1" x14ac:dyDescent="0.3">
      <c r="B33" s="677"/>
      <c r="C33" s="524" t="s">
        <v>208</v>
      </c>
      <c r="D33" s="525">
        <v>3402770</v>
      </c>
      <c r="E33" s="526">
        <v>1604507</v>
      </c>
      <c r="F33" s="526">
        <v>-274188</v>
      </c>
      <c r="G33" s="529">
        <v>-2125731</v>
      </c>
      <c r="H33" s="529">
        <v>-1027851</v>
      </c>
      <c r="I33" s="530">
        <v>-2588861</v>
      </c>
      <c r="J33" s="530">
        <v>-3165405</v>
      </c>
      <c r="K33" s="530">
        <v>-1847726</v>
      </c>
      <c r="L33" s="530">
        <v>-6333631</v>
      </c>
      <c r="M33" s="530">
        <v>-3270383</v>
      </c>
      <c r="N33" s="531">
        <f>'APPENDIX 37'!$O$43</f>
        <v>-5687241.2645792933</v>
      </c>
      <c r="O33" s="523">
        <f t="shared" si="0"/>
        <v>-73.901382944422508</v>
      </c>
      <c r="P33" s="678"/>
    </row>
    <row r="34" spans="2:16" ht="18" customHeight="1" x14ac:dyDescent="0.3">
      <c r="B34" s="677"/>
      <c r="C34" s="524" t="s">
        <v>209</v>
      </c>
      <c r="D34" s="525">
        <v>9429214</v>
      </c>
      <c r="E34" s="526">
        <v>11095059</v>
      </c>
      <c r="F34" s="526">
        <v>6294523</v>
      </c>
      <c r="G34" s="526">
        <v>5338509</v>
      </c>
      <c r="H34" s="526">
        <v>6596592</v>
      </c>
      <c r="I34" s="527">
        <v>6967045</v>
      </c>
      <c r="J34" s="527">
        <v>9132215</v>
      </c>
      <c r="K34" s="527">
        <v>4879906</v>
      </c>
      <c r="L34" s="527">
        <v>7283075</v>
      </c>
      <c r="M34" s="527">
        <v>7041440</v>
      </c>
      <c r="N34" s="528">
        <f>'APPENDIX 1'!$G$51+'APPENDIX 2'!$G$37</f>
        <v>72487747.606489033</v>
      </c>
      <c r="O34" s="523">
        <f t="shared" si="0"/>
        <v>929.44493749132334</v>
      </c>
      <c r="P34" s="678"/>
    </row>
    <row r="35" spans="2:16" ht="18" customHeight="1" x14ac:dyDescent="0.3">
      <c r="B35" s="677"/>
      <c r="C35" s="524" t="s">
        <v>210</v>
      </c>
      <c r="D35" s="525">
        <v>20235881</v>
      </c>
      <c r="E35" s="526">
        <v>17232015</v>
      </c>
      <c r="F35" s="526">
        <v>13564434</v>
      </c>
      <c r="G35" s="526">
        <v>12835309</v>
      </c>
      <c r="H35" s="526">
        <v>13642972</v>
      </c>
      <c r="I35" s="527">
        <v>7269268</v>
      </c>
      <c r="J35" s="527">
        <v>15119928</v>
      </c>
      <c r="K35" s="527">
        <v>6388955</v>
      </c>
      <c r="L35" s="527">
        <v>8645622</v>
      </c>
      <c r="M35" s="527">
        <v>14715312</v>
      </c>
      <c r="N35" s="528">
        <f>'APPENDIX 1'!$R$51+'APPENDIX 2'!$R$37</f>
        <v>26179548.138195492</v>
      </c>
      <c r="O35" s="523">
        <f t="shared" si="0"/>
        <v>77.906850620601801</v>
      </c>
      <c r="P35" s="678"/>
    </row>
    <row r="36" spans="2:16" ht="18" customHeight="1" x14ac:dyDescent="0.3">
      <c r="B36" s="677"/>
      <c r="C36" s="524" t="s">
        <v>211</v>
      </c>
      <c r="D36" s="525">
        <v>296336802</v>
      </c>
      <c r="E36" s="526">
        <v>355009404</v>
      </c>
      <c r="F36" s="526">
        <v>390225346</v>
      </c>
      <c r="G36" s="526">
        <v>425304138</v>
      </c>
      <c r="H36" s="526">
        <v>483799656</v>
      </c>
      <c r="I36" s="527">
        <v>524237249</v>
      </c>
      <c r="J36" s="527">
        <v>596011648</v>
      </c>
      <c r="K36" s="527">
        <v>656460833</v>
      </c>
      <c r="L36" s="527">
        <v>733461323</v>
      </c>
      <c r="M36" s="527">
        <v>833722972</v>
      </c>
      <c r="N36" s="528">
        <f>'APPENDIX 4 III'!$L$46+'APPENDIX 4 III'!$M$46+'APPENDIX5 IV'!$N$44+'APPENDIX5 IV'!$O$44</f>
        <v>710435747.49428737</v>
      </c>
      <c r="O36" s="523">
        <f t="shared" si="0"/>
        <v>-14.787552777868356</v>
      </c>
      <c r="P36" s="678"/>
    </row>
    <row r="37" spans="2:16" ht="18" customHeight="1" x14ac:dyDescent="0.3">
      <c r="B37" s="677"/>
      <c r="C37" s="524" t="s">
        <v>212</v>
      </c>
      <c r="D37" s="525">
        <v>366252339</v>
      </c>
      <c r="E37" s="526">
        <v>430536097</v>
      </c>
      <c r="F37" s="526">
        <v>478752455</v>
      </c>
      <c r="G37" s="526">
        <v>528748193</v>
      </c>
      <c r="H37" s="526">
        <v>590953330</v>
      </c>
      <c r="I37" s="527">
        <v>635035110</v>
      </c>
      <c r="J37" s="527">
        <v>711247445</v>
      </c>
      <c r="K37" s="527">
        <v>765932477</v>
      </c>
      <c r="L37" s="527">
        <v>850506382</v>
      </c>
      <c r="M37" s="527">
        <v>956871079</v>
      </c>
      <c r="N37" s="528">
        <f>'APPENDIX 4 III'!I42+'APPENDIX5 IV'!K40</f>
        <v>1057910701.736481</v>
      </c>
      <c r="O37" s="523">
        <f t="shared" si="0"/>
        <v>10.559376801530538</v>
      </c>
      <c r="P37" s="678"/>
    </row>
    <row r="38" spans="2:16" ht="18" customHeight="1" thickBot="1" x14ac:dyDescent="0.35">
      <c r="B38" s="677"/>
      <c r="C38" s="532" t="s">
        <v>213</v>
      </c>
      <c r="D38" s="533">
        <v>100958028</v>
      </c>
      <c r="E38" s="534">
        <v>114141212</v>
      </c>
      <c r="F38" s="534">
        <v>125830028</v>
      </c>
      <c r="G38" s="534">
        <v>134455222</v>
      </c>
      <c r="H38" s="534">
        <v>147255002</v>
      </c>
      <c r="I38" s="535">
        <v>149134602</v>
      </c>
      <c r="J38" s="535">
        <v>161835044</v>
      </c>
      <c r="K38" s="535">
        <v>166069303</v>
      </c>
      <c r="L38" s="535">
        <v>167914107</v>
      </c>
      <c r="M38" s="535">
        <v>184166513</v>
      </c>
      <c r="N38" s="536">
        <f>'APPENDIX 4 III'!$I$12+'APPENDIX5 IV'!$K$11</f>
        <v>209777708.81761461</v>
      </c>
      <c r="O38" s="537">
        <f t="shared" si="0"/>
        <v>13.906543269141777</v>
      </c>
      <c r="P38" s="678"/>
    </row>
    <row r="39" spans="2:16" ht="18" customHeight="1" x14ac:dyDescent="0.3">
      <c r="B39" s="677"/>
      <c r="C39" s="755" t="s">
        <v>214</v>
      </c>
      <c r="D39" s="756"/>
      <c r="E39" s="756"/>
      <c r="F39" s="756"/>
      <c r="G39" s="756"/>
      <c r="H39" s="756"/>
      <c r="I39" s="684"/>
      <c r="J39" s="684"/>
      <c r="K39" s="684"/>
      <c r="L39" s="684"/>
      <c r="M39" s="684"/>
      <c r="N39" s="684"/>
      <c r="P39" s="678"/>
    </row>
    <row r="40" spans="2:16" ht="14.5" thickBot="1" x14ac:dyDescent="0.35">
      <c r="B40" s="685"/>
      <c r="C40" s="686"/>
      <c r="D40" s="686"/>
      <c r="E40" s="686"/>
      <c r="F40" s="686"/>
      <c r="G40" s="686"/>
      <c r="H40" s="686"/>
      <c r="I40" s="686"/>
      <c r="J40" s="686"/>
      <c r="K40" s="686"/>
      <c r="L40" s="686"/>
      <c r="M40" s="686"/>
      <c r="N40" s="686"/>
      <c r="O40" s="686"/>
      <c r="P40" s="687"/>
    </row>
    <row r="41" spans="2:16" ht="14.5" thickTop="1" x14ac:dyDescent="0.3"/>
  </sheetData>
  <sheetProtection algorithmName="SHA-512" hashValue="KUFVcZWPBAxmZ/kziRKyXAu2oz+3hjBFGcSeh4lvBJhwwd5csfFaoBD3XxmAlcwzTcfzvEAUrozRpCf+UCRwmA==" saltValue="LQb6L0J60tf9zAQOHQh0mg==" spinCount="100000" sheet="1" objects="1" scenarios="1"/>
  <mergeCells count="8">
    <mergeCell ref="C3:H3"/>
    <mergeCell ref="D26:N26"/>
    <mergeCell ref="C39:H39"/>
    <mergeCell ref="O26:O27"/>
    <mergeCell ref="D7:N7"/>
    <mergeCell ref="C26:C27"/>
    <mergeCell ref="C7:C8"/>
    <mergeCell ref="C22:N22"/>
  </mergeCells>
  <pageMargins left="0.7" right="0.7" top="0.75" bottom="0.75" header="0.3" footer="0.3"/>
  <pageSetup paperSize="9" scale="50" orientation="landscape"/>
  <headerFooter>
    <oddFooter>&amp;C_x000D_&amp;1#&amp;"Calibri"&amp;11&amp;K000000 Britam Public</oddFooter>
  </headerFooter>
  <drawing r:id="rId1"/>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39">
    <tabColor rgb="FFCC9900"/>
    <pageSetUpPr fitToPage="1"/>
  </sheetPr>
  <dimension ref="B3:Q51"/>
  <sheetViews>
    <sheetView showGridLines="0" topLeftCell="A47" zoomScale="70" zoomScaleNormal="70" workbookViewId="0">
      <selection activeCell="B4" sqref="B4"/>
    </sheetView>
  </sheetViews>
  <sheetFormatPr defaultRowHeight="14.5" x14ac:dyDescent="0.35"/>
  <cols>
    <col min="2" max="2" width="41.453125" bestFit="1" customWidth="1"/>
    <col min="3" max="10" width="15.453125" customWidth="1"/>
    <col min="11" max="11" width="17.54296875" customWidth="1"/>
    <col min="12" max="15" width="15.453125" customWidth="1"/>
    <col min="16" max="16" width="16.1796875" bestFit="1" customWidth="1"/>
    <col min="17" max="17" width="16.453125" customWidth="1"/>
    <col min="18" max="18" width="11.81640625" bestFit="1" customWidth="1"/>
    <col min="19" max="19" width="10.1796875" bestFit="1" customWidth="1"/>
  </cols>
  <sheetData>
    <row r="3" spans="2:17" x14ac:dyDescent="0.35">
      <c r="B3" s="836" t="s">
        <v>1612</v>
      </c>
      <c r="C3" s="723"/>
      <c r="D3" s="723"/>
      <c r="E3" s="723"/>
      <c r="F3" s="723"/>
      <c r="G3" s="723"/>
      <c r="H3" s="723"/>
      <c r="I3" s="723"/>
      <c r="J3" s="723"/>
      <c r="K3" s="723"/>
      <c r="L3" s="723"/>
      <c r="M3" s="723"/>
      <c r="N3" s="723"/>
      <c r="O3" s="723"/>
      <c r="P3" s="723"/>
      <c r="Q3" s="724"/>
    </row>
    <row r="4" spans="2:17" ht="26.5" customHeight="1" x14ac:dyDescent="0.35">
      <c r="B4" s="13" t="s">
        <v>1</v>
      </c>
      <c r="C4" s="100" t="s">
        <v>479</v>
      </c>
      <c r="D4" s="100" t="s">
        <v>480</v>
      </c>
      <c r="E4" s="100" t="s">
        <v>481</v>
      </c>
      <c r="F4" s="100" t="s">
        <v>204</v>
      </c>
      <c r="G4" s="100" t="s">
        <v>482</v>
      </c>
      <c r="H4" s="100" t="s">
        <v>483</v>
      </c>
      <c r="I4" s="100" t="s">
        <v>484</v>
      </c>
      <c r="J4" s="100" t="s">
        <v>483</v>
      </c>
      <c r="K4" s="16" t="s">
        <v>485</v>
      </c>
      <c r="L4" s="16" t="s">
        <v>486</v>
      </c>
      <c r="M4" s="16" t="s">
        <v>407</v>
      </c>
      <c r="N4" s="16" t="s">
        <v>408</v>
      </c>
      <c r="O4" s="16" t="s">
        <v>487</v>
      </c>
      <c r="P4" s="16" t="s">
        <v>3</v>
      </c>
      <c r="Q4" s="16" t="s">
        <v>488</v>
      </c>
    </row>
    <row r="5" spans="2:17" x14ac:dyDescent="0.35">
      <c r="B5" s="837" t="s">
        <v>17</v>
      </c>
      <c r="C5" s="723"/>
      <c r="D5" s="723"/>
      <c r="E5" s="723"/>
      <c r="F5" s="723"/>
      <c r="G5" s="723"/>
      <c r="H5" s="723"/>
      <c r="I5" s="723"/>
      <c r="J5" s="723"/>
      <c r="K5" s="723"/>
      <c r="L5" s="723"/>
      <c r="M5" s="723"/>
      <c r="N5" s="723"/>
      <c r="O5" s="723"/>
      <c r="P5" s="723"/>
      <c r="Q5" s="724"/>
    </row>
    <row r="6" spans="2:17" ht="15" customHeight="1" x14ac:dyDescent="0.35">
      <c r="B6" s="17" t="s">
        <v>18</v>
      </c>
      <c r="C6" s="585">
        <v>13851.27778</v>
      </c>
      <c r="D6" s="585">
        <v>0</v>
      </c>
      <c r="E6" s="585">
        <v>0</v>
      </c>
      <c r="F6" s="585">
        <v>13851.27778</v>
      </c>
      <c r="G6" s="585">
        <v>4897.3500000000004</v>
      </c>
      <c r="H6" s="585">
        <v>0</v>
      </c>
      <c r="I6" s="585">
        <v>5511.3149999999996</v>
      </c>
      <c r="J6" s="585">
        <v>0</v>
      </c>
      <c r="K6" s="586">
        <v>13237.31278</v>
      </c>
      <c r="L6" s="586">
        <v>11297.55069228518</v>
      </c>
      <c r="M6" s="586">
        <v>2685.3040000000001</v>
      </c>
      <c r="N6" s="586">
        <v>2235.6967125312599</v>
      </c>
      <c r="O6" s="586">
        <v>-2981.238624816443</v>
      </c>
      <c r="P6" s="586">
        <v>640.90724967224924</v>
      </c>
      <c r="Q6" s="587">
        <v>-2340.3313751441929</v>
      </c>
    </row>
    <row r="7" spans="2:17" ht="15" customHeight="1" x14ac:dyDescent="0.35">
      <c r="B7" s="17" t="s">
        <v>19</v>
      </c>
      <c r="C7" s="585">
        <v>10816.245999999999</v>
      </c>
      <c r="D7" s="585">
        <v>0</v>
      </c>
      <c r="E7" s="585">
        <v>75.602999999999994</v>
      </c>
      <c r="F7" s="585">
        <v>10740.643</v>
      </c>
      <c r="G7" s="585">
        <v>1027.7550000000001</v>
      </c>
      <c r="H7" s="585">
        <v>0</v>
      </c>
      <c r="I7" s="585">
        <v>4142.6970000000001</v>
      </c>
      <c r="J7" s="585">
        <v>0</v>
      </c>
      <c r="K7" s="586">
        <v>7625.701</v>
      </c>
      <c r="L7" s="586">
        <v>-14661.627399999999</v>
      </c>
      <c r="M7" s="586">
        <v>2079.6529700000001</v>
      </c>
      <c r="N7" s="586">
        <v>1214.9386168158089</v>
      </c>
      <c r="O7" s="586">
        <v>18992.73681318419</v>
      </c>
      <c r="P7" s="586">
        <v>615.21144940243073</v>
      </c>
      <c r="Q7" s="587">
        <v>19607.948262586619</v>
      </c>
    </row>
    <row r="8" spans="2:17" ht="15" customHeight="1" x14ac:dyDescent="0.35">
      <c r="B8" s="17" t="s">
        <v>20</v>
      </c>
      <c r="C8" s="585">
        <v>300469.91047000169</v>
      </c>
      <c r="D8" s="585">
        <v>0</v>
      </c>
      <c r="E8" s="585">
        <v>206438.39</v>
      </c>
      <c r="F8" s="585">
        <v>94031.520470001764</v>
      </c>
      <c r="G8" s="585">
        <v>22182.710999999999</v>
      </c>
      <c r="H8" s="585">
        <v>0</v>
      </c>
      <c r="I8" s="585">
        <v>26865.99</v>
      </c>
      <c r="J8" s="585">
        <v>0</v>
      </c>
      <c r="K8" s="586">
        <v>89348.241470001754</v>
      </c>
      <c r="L8" s="586">
        <v>64235.281999999999</v>
      </c>
      <c r="M8" s="586">
        <v>-28233.414000000001</v>
      </c>
      <c r="N8" s="586">
        <v>80124.956989007551</v>
      </c>
      <c r="O8" s="586">
        <v>-26778.583519005791</v>
      </c>
      <c r="P8" s="586">
        <v>0</v>
      </c>
      <c r="Q8" s="587">
        <v>-26778.583519005791</v>
      </c>
    </row>
    <row r="9" spans="2:17" ht="15" customHeight="1" x14ac:dyDescent="0.35">
      <c r="B9" s="17" t="s">
        <v>22</v>
      </c>
      <c r="C9" s="585">
        <v>331036.04499999998</v>
      </c>
      <c r="D9" s="585">
        <v>335379.54625999997</v>
      </c>
      <c r="E9" s="585">
        <v>370493.99684199772</v>
      </c>
      <c r="F9" s="585">
        <v>295921.59441800218</v>
      </c>
      <c r="G9" s="585">
        <v>34385.674248572082</v>
      </c>
      <c r="H9" s="585">
        <v>0</v>
      </c>
      <c r="I9" s="585">
        <v>55838.770565097628</v>
      </c>
      <c r="J9" s="585">
        <v>0</v>
      </c>
      <c r="K9" s="586">
        <v>274468.4981014767</v>
      </c>
      <c r="L9" s="586">
        <v>53845.296775233837</v>
      </c>
      <c r="M9" s="586">
        <v>25617.916979999991</v>
      </c>
      <c r="N9" s="586">
        <v>98359.081957121409</v>
      </c>
      <c r="O9" s="586">
        <v>96646.202389121449</v>
      </c>
      <c r="P9" s="586">
        <v>51762.127205017088</v>
      </c>
      <c r="Q9" s="587">
        <v>148408.32959413849</v>
      </c>
    </row>
    <row r="10" spans="2:17" ht="15" customHeight="1" x14ac:dyDescent="0.35">
      <c r="B10" s="17" t="s">
        <v>278</v>
      </c>
      <c r="C10" s="585">
        <v>715175.50629478844</v>
      </c>
      <c r="D10" s="585">
        <v>0</v>
      </c>
      <c r="E10" s="585">
        <v>537534.42635000008</v>
      </c>
      <c r="F10" s="585">
        <v>177641.07994478839</v>
      </c>
      <c r="G10" s="585">
        <v>384980.50274999999</v>
      </c>
      <c r="H10" s="585">
        <v>0</v>
      </c>
      <c r="I10" s="585">
        <v>254287.67924999999</v>
      </c>
      <c r="J10" s="585">
        <v>0</v>
      </c>
      <c r="K10" s="586">
        <v>308333.90344478848</v>
      </c>
      <c r="L10" s="586">
        <v>91870.19623964488</v>
      </c>
      <c r="M10" s="586">
        <v>-8100.7663400000038</v>
      </c>
      <c r="N10" s="586">
        <v>192672.60379107919</v>
      </c>
      <c r="O10" s="586">
        <v>31891.869754064352</v>
      </c>
      <c r="P10" s="586">
        <v>110425.14464984321</v>
      </c>
      <c r="Q10" s="587">
        <v>142317.01440390761</v>
      </c>
    </row>
    <row r="11" spans="2:17" ht="15" customHeight="1" x14ac:dyDescent="0.35">
      <c r="B11" s="17" t="s">
        <v>279</v>
      </c>
      <c r="C11" s="585">
        <v>20529.865000000002</v>
      </c>
      <c r="D11" s="585">
        <v>236.55699999999999</v>
      </c>
      <c r="E11" s="585">
        <v>12363.263000000001</v>
      </c>
      <c r="F11" s="585">
        <v>8403.1589999999997</v>
      </c>
      <c r="G11" s="585">
        <v>4237.7150000000001</v>
      </c>
      <c r="H11" s="585">
        <v>1036</v>
      </c>
      <c r="I11" s="585">
        <v>3348.6878844748858</v>
      </c>
      <c r="J11" s="585">
        <v>882.82500000000005</v>
      </c>
      <c r="K11" s="586">
        <v>9445.3611155251147</v>
      </c>
      <c r="L11" s="586">
        <v>-967.15700000000004</v>
      </c>
      <c r="M11" s="586">
        <v>-46.341000000000001</v>
      </c>
      <c r="N11" s="586">
        <v>8193.2450000000008</v>
      </c>
      <c r="O11" s="586">
        <v>2265.6141155251148</v>
      </c>
      <c r="P11" s="586">
        <v>936.64416093606371</v>
      </c>
      <c r="Q11" s="587">
        <v>3202.2582764611789</v>
      </c>
    </row>
    <row r="12" spans="2:17" ht="15" customHeight="1" x14ac:dyDescent="0.35">
      <c r="B12" s="17" t="s">
        <v>25</v>
      </c>
      <c r="C12" s="585">
        <v>238645.80568999989</v>
      </c>
      <c r="D12" s="585">
        <v>0</v>
      </c>
      <c r="E12" s="585">
        <v>112206.44124</v>
      </c>
      <c r="F12" s="585">
        <v>126439.36444999991</v>
      </c>
      <c r="G12" s="585">
        <v>33929.269</v>
      </c>
      <c r="H12" s="585">
        <v>0</v>
      </c>
      <c r="I12" s="585">
        <v>37462.567999999999</v>
      </c>
      <c r="J12" s="585">
        <v>0</v>
      </c>
      <c r="K12" s="586">
        <v>122906.06544999989</v>
      </c>
      <c r="L12" s="586">
        <v>43593.770920000003</v>
      </c>
      <c r="M12" s="586">
        <v>17647.275539999999</v>
      </c>
      <c r="N12" s="586">
        <v>73444.442189128851</v>
      </c>
      <c r="O12" s="586">
        <v>-11779.423199128951</v>
      </c>
      <c r="P12" s="586">
        <v>25374.243184536968</v>
      </c>
      <c r="Q12" s="587">
        <v>13594.819985408019</v>
      </c>
    </row>
    <row r="13" spans="2:17" ht="15" customHeight="1" x14ac:dyDescent="0.35">
      <c r="B13" s="17" t="s">
        <v>26</v>
      </c>
      <c r="C13" s="585">
        <v>10319.527</v>
      </c>
      <c r="D13" s="585">
        <v>30.855</v>
      </c>
      <c r="E13" s="585">
        <v>3465</v>
      </c>
      <c r="F13" s="585">
        <v>6885.3819999999996</v>
      </c>
      <c r="G13" s="585">
        <v>4456.8220000000001</v>
      </c>
      <c r="H13" s="585">
        <v>0</v>
      </c>
      <c r="I13" s="585">
        <v>3223.9989999999998</v>
      </c>
      <c r="J13" s="585">
        <v>0</v>
      </c>
      <c r="K13" s="586">
        <v>8118.2049999999999</v>
      </c>
      <c r="L13" s="586">
        <v>-533.90099999999995</v>
      </c>
      <c r="M13" s="586">
        <v>2038.8489999999999</v>
      </c>
      <c r="N13" s="586">
        <v>6294.0874377086639</v>
      </c>
      <c r="O13" s="586">
        <v>319.16956229133632</v>
      </c>
      <c r="P13" s="586">
        <v>884.74891445900505</v>
      </c>
      <c r="Q13" s="587">
        <v>1203.9184767503409</v>
      </c>
    </row>
    <row r="14" spans="2:17" ht="15" customHeight="1" x14ac:dyDescent="0.35">
      <c r="B14" s="17" t="s">
        <v>27</v>
      </c>
      <c r="C14" s="585">
        <v>7124.6530000000002</v>
      </c>
      <c r="D14" s="585">
        <v>0</v>
      </c>
      <c r="E14" s="585">
        <v>0</v>
      </c>
      <c r="F14" s="585">
        <v>7124.6530000000002</v>
      </c>
      <c r="G14" s="585">
        <v>733.57504000000006</v>
      </c>
      <c r="H14" s="585">
        <v>0</v>
      </c>
      <c r="I14" s="585">
        <v>3232.2532200000001</v>
      </c>
      <c r="J14" s="585">
        <v>0</v>
      </c>
      <c r="K14" s="586">
        <v>4625.9748200000004</v>
      </c>
      <c r="L14" s="586">
        <v>1767.992</v>
      </c>
      <c r="M14" s="586">
        <v>1838.3921202896361</v>
      </c>
      <c r="N14" s="586">
        <v>0</v>
      </c>
      <c r="O14" s="586">
        <v>1019.590699710364</v>
      </c>
      <c r="P14" s="586">
        <v>0</v>
      </c>
      <c r="Q14" s="587">
        <v>1019.590699710364</v>
      </c>
    </row>
    <row r="15" spans="2:17" ht="15" customHeight="1" x14ac:dyDescent="0.35">
      <c r="B15" s="17" t="s">
        <v>28</v>
      </c>
      <c r="C15" s="585">
        <v>17813.025000000001</v>
      </c>
      <c r="D15" s="585">
        <v>0</v>
      </c>
      <c r="E15" s="585">
        <v>2274.511</v>
      </c>
      <c r="F15" s="585">
        <v>15538.513999999999</v>
      </c>
      <c r="G15" s="585">
        <v>3878.2460000000001</v>
      </c>
      <c r="H15" s="585">
        <v>0</v>
      </c>
      <c r="I15" s="585">
        <v>4406.6390000000001</v>
      </c>
      <c r="J15" s="585">
        <v>0</v>
      </c>
      <c r="K15" s="586">
        <v>15010.120999999999</v>
      </c>
      <c r="L15" s="586">
        <v>2493.4699999999998</v>
      </c>
      <c r="M15" s="586">
        <v>471.68799999999999</v>
      </c>
      <c r="N15" s="586">
        <v>1950.35</v>
      </c>
      <c r="O15" s="586">
        <v>10094.612999999999</v>
      </c>
      <c r="P15" s="586">
        <v>0</v>
      </c>
      <c r="Q15" s="587">
        <v>10094.612999999999</v>
      </c>
    </row>
    <row r="16" spans="2:17" ht="15" customHeight="1" x14ac:dyDescent="0.35">
      <c r="B16" s="17" t="s">
        <v>29</v>
      </c>
      <c r="C16" s="585">
        <v>123527.37699999999</v>
      </c>
      <c r="D16" s="585">
        <v>104810.148</v>
      </c>
      <c r="E16" s="585">
        <v>37674.158819999997</v>
      </c>
      <c r="F16" s="585">
        <v>190663.36618000001</v>
      </c>
      <c r="G16" s="585">
        <v>29741.851718000002</v>
      </c>
      <c r="H16" s="585">
        <v>0</v>
      </c>
      <c r="I16" s="585">
        <v>37956.169020879599</v>
      </c>
      <c r="J16" s="585">
        <v>0</v>
      </c>
      <c r="K16" s="586">
        <v>182449.0488771204</v>
      </c>
      <c r="L16" s="586">
        <v>44263.161746023223</v>
      </c>
      <c r="M16" s="586">
        <v>52992.252845000003</v>
      </c>
      <c r="N16" s="586">
        <v>60929.337317913632</v>
      </c>
      <c r="O16" s="586">
        <v>24264.296968183578</v>
      </c>
      <c r="P16" s="586">
        <v>19711.60778451935</v>
      </c>
      <c r="Q16" s="587">
        <v>43975.90475270294</v>
      </c>
    </row>
    <row r="17" spans="2:17" ht="15" customHeight="1" x14ac:dyDescent="0.35">
      <c r="B17" s="17" t="s">
        <v>30</v>
      </c>
      <c r="C17" s="585">
        <v>121777.649</v>
      </c>
      <c r="D17" s="585">
        <v>1116.18</v>
      </c>
      <c r="E17" s="585">
        <v>40577.703999999998</v>
      </c>
      <c r="F17" s="585">
        <v>82316.125</v>
      </c>
      <c r="G17" s="585">
        <v>34764.586000000003</v>
      </c>
      <c r="H17" s="585">
        <v>0</v>
      </c>
      <c r="I17" s="585">
        <v>36363.639000000003</v>
      </c>
      <c r="J17" s="585">
        <v>0</v>
      </c>
      <c r="K17" s="586">
        <v>80717.072</v>
      </c>
      <c r="L17" s="586">
        <v>8902.5059999999994</v>
      </c>
      <c r="M17" s="586">
        <v>23577.409</v>
      </c>
      <c r="N17" s="586">
        <v>12050.982</v>
      </c>
      <c r="O17" s="586">
        <v>36186.175000000003</v>
      </c>
      <c r="P17" s="586">
        <v>10484.682000000001</v>
      </c>
      <c r="Q17" s="587">
        <v>46670.857000000004</v>
      </c>
    </row>
    <row r="18" spans="2:17" ht="15" customHeight="1" x14ac:dyDescent="0.35">
      <c r="B18" s="17" t="s">
        <v>32</v>
      </c>
      <c r="C18" s="585">
        <v>83162.339000000007</v>
      </c>
      <c r="D18" s="585">
        <v>12746.733</v>
      </c>
      <c r="E18" s="585">
        <v>67626.120999999999</v>
      </c>
      <c r="F18" s="585">
        <v>28282.951000000001</v>
      </c>
      <c r="G18" s="585">
        <v>9167.8459999999995</v>
      </c>
      <c r="H18" s="585">
        <v>0</v>
      </c>
      <c r="I18" s="585">
        <v>8785.3209999999999</v>
      </c>
      <c r="J18" s="585">
        <v>0</v>
      </c>
      <c r="K18" s="586">
        <v>28665.475999999999</v>
      </c>
      <c r="L18" s="586">
        <v>4333.6180000000004</v>
      </c>
      <c r="M18" s="586">
        <v>-8087.3230000000003</v>
      </c>
      <c r="N18" s="586">
        <v>20911.741000000002</v>
      </c>
      <c r="O18" s="586">
        <v>11507.44</v>
      </c>
      <c r="P18" s="586">
        <v>5030.0010000000002</v>
      </c>
      <c r="Q18" s="587">
        <v>16537.440999999999</v>
      </c>
    </row>
    <row r="19" spans="2:17" ht="15" customHeight="1" x14ac:dyDescent="0.35">
      <c r="B19" s="17" t="s">
        <v>34</v>
      </c>
      <c r="C19" s="585">
        <v>216317.95800000001</v>
      </c>
      <c r="D19" s="585">
        <v>92653.737999999998</v>
      </c>
      <c r="E19" s="585">
        <v>172845.04</v>
      </c>
      <c r="F19" s="585">
        <v>136126.65599999999</v>
      </c>
      <c r="G19" s="585">
        <v>38369.250999999997</v>
      </c>
      <c r="H19" s="585">
        <v>0</v>
      </c>
      <c r="I19" s="585">
        <v>35334.159</v>
      </c>
      <c r="J19" s="585">
        <v>0</v>
      </c>
      <c r="K19" s="586">
        <v>139161.74799999999</v>
      </c>
      <c r="L19" s="586">
        <v>69424.577000000005</v>
      </c>
      <c r="M19" s="586">
        <v>9205.25</v>
      </c>
      <c r="N19" s="586">
        <v>42963.161</v>
      </c>
      <c r="O19" s="586">
        <v>17568.759999999998</v>
      </c>
      <c r="P19" s="586">
        <v>29708.412</v>
      </c>
      <c r="Q19" s="587">
        <v>47277.171999999999</v>
      </c>
    </row>
    <row r="20" spans="2:17" ht="15" customHeight="1" x14ac:dyDescent="0.35">
      <c r="B20" s="17" t="s">
        <v>35</v>
      </c>
      <c r="C20" s="585">
        <v>17942.225999999999</v>
      </c>
      <c r="D20" s="585">
        <v>0</v>
      </c>
      <c r="E20" s="585">
        <v>2772.2730000000001</v>
      </c>
      <c r="F20" s="585">
        <v>15169.953</v>
      </c>
      <c r="G20" s="585">
        <v>1997.729</v>
      </c>
      <c r="H20" s="585">
        <v>0</v>
      </c>
      <c r="I20" s="585">
        <v>4996.5469999999996</v>
      </c>
      <c r="J20" s="585">
        <v>0</v>
      </c>
      <c r="K20" s="586">
        <v>12171.135</v>
      </c>
      <c r="L20" s="586">
        <v>-6807.5749999999998</v>
      </c>
      <c r="M20" s="586">
        <v>2392.7959999999998</v>
      </c>
      <c r="N20" s="586">
        <v>3428.1350000000002</v>
      </c>
      <c r="O20" s="586">
        <v>13157.779</v>
      </c>
      <c r="P20" s="586">
        <v>155.89400000000001</v>
      </c>
      <c r="Q20" s="587">
        <v>13313.673000000001</v>
      </c>
    </row>
    <row r="21" spans="2:17" ht="15" customHeight="1" x14ac:dyDescent="0.35">
      <c r="B21" s="17" t="s">
        <v>36</v>
      </c>
      <c r="C21" s="585">
        <v>825</v>
      </c>
      <c r="D21" s="585">
        <v>0</v>
      </c>
      <c r="E21" s="585">
        <v>185</v>
      </c>
      <c r="F21" s="585">
        <v>639</v>
      </c>
      <c r="G21" s="585">
        <v>489</v>
      </c>
      <c r="H21" s="585">
        <v>0</v>
      </c>
      <c r="I21" s="585">
        <v>366</v>
      </c>
      <c r="J21" s="585">
        <v>0</v>
      </c>
      <c r="K21" s="586">
        <v>763</v>
      </c>
      <c r="L21" s="586">
        <v>305</v>
      </c>
      <c r="M21" s="586">
        <v>194</v>
      </c>
      <c r="N21" s="586">
        <v>244</v>
      </c>
      <c r="O21" s="586">
        <v>20</v>
      </c>
      <c r="P21" s="586">
        <v>0</v>
      </c>
      <c r="Q21" s="587">
        <v>20</v>
      </c>
    </row>
    <row r="22" spans="2:17" ht="15" customHeight="1" x14ac:dyDescent="0.35">
      <c r="B22" s="17" t="s">
        <v>280</v>
      </c>
      <c r="C22" s="585">
        <v>36649</v>
      </c>
      <c r="D22" s="585">
        <v>0</v>
      </c>
      <c r="E22" s="585">
        <v>771075</v>
      </c>
      <c r="F22" s="585">
        <v>-734426</v>
      </c>
      <c r="G22" s="585">
        <v>8792</v>
      </c>
      <c r="H22" s="585">
        <v>459</v>
      </c>
      <c r="I22" s="585">
        <v>2225</v>
      </c>
      <c r="J22" s="585">
        <v>459</v>
      </c>
      <c r="K22" s="586">
        <v>-727859</v>
      </c>
      <c r="L22" s="586">
        <v>-6607</v>
      </c>
      <c r="M22" s="586">
        <v>4802</v>
      </c>
      <c r="N22" s="586">
        <v>22298</v>
      </c>
      <c r="O22" s="586">
        <v>-748352</v>
      </c>
      <c r="P22" s="586">
        <v>7573</v>
      </c>
      <c r="Q22" s="587">
        <v>-740779</v>
      </c>
    </row>
    <row r="23" spans="2:17" ht="15" customHeight="1" x14ac:dyDescent="0.35">
      <c r="B23" s="17" t="s">
        <v>281</v>
      </c>
      <c r="C23" s="585">
        <v>0</v>
      </c>
      <c r="D23" s="585">
        <v>0</v>
      </c>
      <c r="E23" s="585">
        <v>0</v>
      </c>
      <c r="F23" s="585">
        <v>0</v>
      </c>
      <c r="G23" s="585">
        <v>0</v>
      </c>
      <c r="H23" s="585">
        <v>0</v>
      </c>
      <c r="I23" s="585">
        <v>0</v>
      </c>
      <c r="J23" s="585">
        <v>0</v>
      </c>
      <c r="K23" s="586">
        <v>0</v>
      </c>
      <c r="L23" s="586">
        <v>0</v>
      </c>
      <c r="M23" s="586">
        <v>0</v>
      </c>
      <c r="N23" s="586">
        <v>0</v>
      </c>
      <c r="O23" s="586">
        <v>0</v>
      </c>
      <c r="P23" s="586">
        <v>0</v>
      </c>
      <c r="Q23" s="587">
        <v>0</v>
      </c>
    </row>
    <row r="24" spans="2:17" ht="15" customHeight="1" x14ac:dyDescent="0.35">
      <c r="B24" s="17" t="s">
        <v>38</v>
      </c>
      <c r="C24" s="585">
        <v>9966.6180000000004</v>
      </c>
      <c r="D24" s="585">
        <v>96</v>
      </c>
      <c r="E24" s="585">
        <v>5674.2709999999997</v>
      </c>
      <c r="F24" s="585">
        <v>4388.3469999999998</v>
      </c>
      <c r="G24" s="585">
        <v>2405.5369999999998</v>
      </c>
      <c r="H24" s="585">
        <v>645</v>
      </c>
      <c r="I24" s="585">
        <v>1834.1659999999999</v>
      </c>
      <c r="J24" s="585">
        <v>11</v>
      </c>
      <c r="K24" s="586">
        <v>5593.7179999999998</v>
      </c>
      <c r="L24" s="586">
        <v>-3280.672</v>
      </c>
      <c r="M24" s="586">
        <v>108.821</v>
      </c>
      <c r="N24" s="586">
        <v>3614.1019999999999</v>
      </c>
      <c r="O24" s="586">
        <v>5151.4669999999996</v>
      </c>
      <c r="P24" s="586">
        <v>3057.3519999999999</v>
      </c>
      <c r="Q24" s="587">
        <v>8208.8189999999995</v>
      </c>
    </row>
    <row r="25" spans="2:17" ht="15" customHeight="1" x14ac:dyDescent="0.35">
      <c r="B25" s="17" t="s">
        <v>39</v>
      </c>
      <c r="C25" s="585">
        <v>12975.954</v>
      </c>
      <c r="D25" s="585">
        <v>0</v>
      </c>
      <c r="E25" s="585">
        <v>8411.6682399999991</v>
      </c>
      <c r="F25" s="585">
        <v>4564.2857600000016</v>
      </c>
      <c r="G25" s="585">
        <v>2540.817</v>
      </c>
      <c r="H25" s="585">
        <v>0</v>
      </c>
      <c r="I25" s="585">
        <v>7089.9110000000001</v>
      </c>
      <c r="J25" s="585">
        <v>0</v>
      </c>
      <c r="K25" s="586">
        <v>15.19176000000164</v>
      </c>
      <c r="L25" s="586">
        <v>457.38795855684788</v>
      </c>
      <c r="M25" s="586">
        <v>1381.374575247034</v>
      </c>
      <c r="N25" s="586">
        <v>1342.3612311830491</v>
      </c>
      <c r="O25" s="586">
        <v>-3165.9320049869302</v>
      </c>
      <c r="P25" s="586">
        <v>998.53150149999988</v>
      </c>
      <c r="Q25" s="587">
        <v>-2167.4005034869301</v>
      </c>
    </row>
    <row r="26" spans="2:17" ht="15" customHeight="1" x14ac:dyDescent="0.35">
      <c r="B26" s="17" t="s">
        <v>40</v>
      </c>
      <c r="C26" s="585">
        <v>51598.663</v>
      </c>
      <c r="D26" s="585">
        <v>0</v>
      </c>
      <c r="E26" s="585">
        <v>24275.491144184271</v>
      </c>
      <c r="F26" s="585">
        <v>27323.17185581573</v>
      </c>
      <c r="G26" s="585">
        <v>12844.019102133499</v>
      </c>
      <c r="H26" s="585">
        <v>0</v>
      </c>
      <c r="I26" s="585">
        <v>11043.2520489174</v>
      </c>
      <c r="J26" s="585">
        <v>0</v>
      </c>
      <c r="K26" s="586">
        <v>29123.938909031829</v>
      </c>
      <c r="L26" s="586">
        <v>6800.0249340940636</v>
      </c>
      <c r="M26" s="586">
        <v>3421.6140930191282</v>
      </c>
      <c r="N26" s="586">
        <v>9499.4883136931203</v>
      </c>
      <c r="O26" s="586">
        <v>9402.8115682255175</v>
      </c>
      <c r="P26" s="586">
        <v>3371.6925026158929</v>
      </c>
      <c r="Q26" s="587">
        <v>12774.504070841411</v>
      </c>
    </row>
    <row r="27" spans="2:17" ht="15" customHeight="1" x14ac:dyDescent="0.35">
      <c r="B27" s="17" t="s">
        <v>41</v>
      </c>
      <c r="C27" s="585">
        <v>51591.326289999997</v>
      </c>
      <c r="D27" s="585">
        <v>978.98699999999997</v>
      </c>
      <c r="E27" s="585">
        <v>27159.14606615949</v>
      </c>
      <c r="F27" s="585">
        <v>25411.167223840512</v>
      </c>
      <c r="G27" s="585">
        <v>8062.7929999999997</v>
      </c>
      <c r="H27" s="585">
        <v>0</v>
      </c>
      <c r="I27" s="585">
        <v>6688.9290000000001</v>
      </c>
      <c r="J27" s="585">
        <v>0</v>
      </c>
      <c r="K27" s="586">
        <v>26785.031223840509</v>
      </c>
      <c r="L27" s="586">
        <v>2081.1814198412089</v>
      </c>
      <c r="M27" s="586">
        <v>3546.9340000000002</v>
      </c>
      <c r="N27" s="586">
        <v>6661.5790693794188</v>
      </c>
      <c r="O27" s="586">
        <v>14495.33673461989</v>
      </c>
      <c r="P27" s="586">
        <v>0</v>
      </c>
      <c r="Q27" s="587">
        <v>14495.33673461989</v>
      </c>
    </row>
    <row r="28" spans="2:17" ht="15" customHeight="1" x14ac:dyDescent="0.35">
      <c r="B28" s="17" t="s">
        <v>282</v>
      </c>
      <c r="C28" s="585">
        <v>24749</v>
      </c>
      <c r="D28" s="585">
        <v>0</v>
      </c>
      <c r="E28" s="585">
        <v>17093</v>
      </c>
      <c r="F28" s="585">
        <v>7656</v>
      </c>
      <c r="G28" s="585">
        <v>2908</v>
      </c>
      <c r="H28" s="585">
        <v>0</v>
      </c>
      <c r="I28" s="585">
        <v>3390</v>
      </c>
      <c r="J28" s="585">
        <v>0</v>
      </c>
      <c r="K28" s="586">
        <v>7174</v>
      </c>
      <c r="L28" s="586">
        <v>2542</v>
      </c>
      <c r="M28" s="586">
        <v>2380</v>
      </c>
      <c r="N28" s="586">
        <v>5467</v>
      </c>
      <c r="O28" s="586">
        <v>-3215</v>
      </c>
      <c r="P28" s="586">
        <v>4161</v>
      </c>
      <c r="Q28" s="587">
        <v>947</v>
      </c>
    </row>
    <row r="29" spans="2:17" ht="15" customHeight="1" x14ac:dyDescent="0.35">
      <c r="B29" s="17" t="s">
        <v>42</v>
      </c>
      <c r="C29" s="585">
        <v>49074.962</v>
      </c>
      <c r="D29" s="585">
        <v>0</v>
      </c>
      <c r="E29" s="585">
        <v>34045.144999999997</v>
      </c>
      <c r="F29" s="585">
        <v>15029.816999999999</v>
      </c>
      <c r="G29" s="585">
        <v>3830.0619999999999</v>
      </c>
      <c r="H29" s="585">
        <v>0</v>
      </c>
      <c r="I29" s="585">
        <v>3501.3380456309128</v>
      </c>
      <c r="J29" s="585">
        <v>0</v>
      </c>
      <c r="K29" s="586">
        <v>15358.540954369089</v>
      </c>
      <c r="L29" s="586">
        <v>870.65472541933502</v>
      </c>
      <c r="M29" s="586">
        <v>-798.86199999999997</v>
      </c>
      <c r="N29" s="586">
        <v>6526.4815774314411</v>
      </c>
      <c r="O29" s="586">
        <v>8760.2666515183118</v>
      </c>
      <c r="P29" s="586">
        <v>1362.795249050783</v>
      </c>
      <c r="Q29" s="587">
        <v>10123.061900569101</v>
      </c>
    </row>
    <row r="30" spans="2:17" ht="15" customHeight="1" x14ac:dyDescent="0.35">
      <c r="B30" s="17" t="s">
        <v>283</v>
      </c>
      <c r="C30" s="585">
        <v>90575.554700000008</v>
      </c>
      <c r="D30" s="585">
        <v>5415.4241099999999</v>
      </c>
      <c r="E30" s="585">
        <v>40012.699139999997</v>
      </c>
      <c r="F30" s="585">
        <v>55978.279670000004</v>
      </c>
      <c r="G30" s="585">
        <v>14523.06282999993</v>
      </c>
      <c r="H30" s="585">
        <v>10807.221</v>
      </c>
      <c r="I30" s="585">
        <v>17986.286299999931</v>
      </c>
      <c r="J30" s="585">
        <v>10807.221</v>
      </c>
      <c r="K30" s="586">
        <v>52515.056200000014</v>
      </c>
      <c r="L30" s="586">
        <v>10472.221</v>
      </c>
      <c r="M30" s="586">
        <v>-32238.473198035012</v>
      </c>
      <c r="N30" s="586">
        <v>186814.8763853022</v>
      </c>
      <c r="O30" s="586">
        <v>-112533.5679872672</v>
      </c>
      <c r="P30" s="586">
        <v>0</v>
      </c>
      <c r="Q30" s="587">
        <v>-112533.5679872672</v>
      </c>
    </row>
    <row r="31" spans="2:17" ht="15" customHeight="1" x14ac:dyDescent="0.35">
      <c r="B31" s="17" t="s">
        <v>284</v>
      </c>
      <c r="C31" s="585">
        <v>33346.034</v>
      </c>
      <c r="D31" s="585">
        <v>0</v>
      </c>
      <c r="E31" s="585">
        <v>3588.2759999999998</v>
      </c>
      <c r="F31" s="585">
        <v>29757.758000000002</v>
      </c>
      <c r="G31" s="585">
        <v>8514.8209999999999</v>
      </c>
      <c r="H31" s="585">
        <v>0</v>
      </c>
      <c r="I31" s="585">
        <v>8795.8340000000007</v>
      </c>
      <c r="J31" s="585">
        <v>0</v>
      </c>
      <c r="K31" s="586">
        <v>29476.744999999999</v>
      </c>
      <c r="L31" s="586">
        <v>6634.7870000000003</v>
      </c>
      <c r="M31" s="586">
        <v>6520.1419999999998</v>
      </c>
      <c r="N31" s="586">
        <v>15063.748</v>
      </c>
      <c r="O31" s="586">
        <v>1258.068</v>
      </c>
      <c r="P31" s="586">
        <v>1198.479</v>
      </c>
      <c r="Q31" s="587">
        <v>2456.547</v>
      </c>
    </row>
    <row r="32" spans="2:17" ht="15" customHeight="1" x14ac:dyDescent="0.35">
      <c r="B32" s="17" t="s">
        <v>285</v>
      </c>
      <c r="C32" s="585">
        <v>9359.6380000000008</v>
      </c>
      <c r="D32" s="585">
        <v>0</v>
      </c>
      <c r="E32" s="585">
        <v>1143.8984278972209</v>
      </c>
      <c r="F32" s="585">
        <v>8215.7395721027788</v>
      </c>
      <c r="G32" s="585">
        <v>2188.54</v>
      </c>
      <c r="H32" s="585">
        <v>0</v>
      </c>
      <c r="I32" s="585">
        <v>0</v>
      </c>
      <c r="J32" s="585">
        <v>0</v>
      </c>
      <c r="K32" s="586">
        <v>10404.27957210278</v>
      </c>
      <c r="L32" s="586">
        <v>679.94799999999998</v>
      </c>
      <c r="M32" s="586">
        <v>-5965.4390000000003</v>
      </c>
      <c r="N32" s="586">
        <v>2367.3009999999999</v>
      </c>
      <c r="O32" s="586">
        <v>13322.46957210278</v>
      </c>
      <c r="P32" s="586">
        <v>0</v>
      </c>
      <c r="Q32" s="587">
        <v>13322.46957210278</v>
      </c>
    </row>
    <row r="33" spans="2:17" ht="15" customHeight="1" x14ac:dyDescent="0.35">
      <c r="B33" s="17" t="s">
        <v>286</v>
      </c>
      <c r="C33" s="585">
        <v>26542.700209999999</v>
      </c>
      <c r="D33" s="585">
        <v>0</v>
      </c>
      <c r="E33" s="585">
        <v>19683.1295463231</v>
      </c>
      <c r="F33" s="585">
        <v>6859.5706636768991</v>
      </c>
      <c r="G33" s="585">
        <v>3338.083668727139</v>
      </c>
      <c r="H33" s="585">
        <v>9248.189808710551</v>
      </c>
      <c r="I33" s="585">
        <v>2877.9762067566699</v>
      </c>
      <c r="J33" s="585">
        <v>0</v>
      </c>
      <c r="K33" s="586">
        <v>16567.867934357921</v>
      </c>
      <c r="L33" s="586">
        <v>4748.583505333997</v>
      </c>
      <c r="M33" s="586">
        <v>340.04898455217659</v>
      </c>
      <c r="N33" s="586">
        <v>8883.8086957529613</v>
      </c>
      <c r="O33" s="586">
        <v>2595.4267487187831</v>
      </c>
      <c r="P33" s="586">
        <v>3308.663876422871</v>
      </c>
      <c r="Q33" s="587">
        <v>5904.0906251416554</v>
      </c>
    </row>
    <row r="34" spans="2:17" ht="15" customHeight="1" x14ac:dyDescent="0.35">
      <c r="B34" s="17" t="s">
        <v>287</v>
      </c>
      <c r="C34" s="585">
        <v>4238.576</v>
      </c>
      <c r="D34" s="585">
        <v>0</v>
      </c>
      <c r="E34" s="585">
        <v>453.98908999999998</v>
      </c>
      <c r="F34" s="585">
        <v>3784.58691</v>
      </c>
      <c r="G34" s="585">
        <v>0</v>
      </c>
      <c r="H34" s="585">
        <v>0</v>
      </c>
      <c r="I34" s="585">
        <v>0</v>
      </c>
      <c r="J34" s="585">
        <v>0</v>
      </c>
      <c r="K34" s="586">
        <v>3784.58691</v>
      </c>
      <c r="L34" s="586">
        <v>730.89293999999995</v>
      </c>
      <c r="M34" s="586">
        <v>1031.3210899999999</v>
      </c>
      <c r="N34" s="586">
        <v>2291.8448304757521</v>
      </c>
      <c r="O34" s="586">
        <v>-269.47195047575173</v>
      </c>
      <c r="P34" s="586">
        <v>555.05136122426813</v>
      </c>
      <c r="Q34" s="587">
        <v>285.57941074851652</v>
      </c>
    </row>
    <row r="35" spans="2:17" ht="15" customHeight="1" x14ac:dyDescent="0.35">
      <c r="B35" s="17" t="s">
        <v>288</v>
      </c>
      <c r="C35" s="585">
        <v>0</v>
      </c>
      <c r="D35" s="585">
        <v>0</v>
      </c>
      <c r="E35" s="585">
        <v>0</v>
      </c>
      <c r="F35" s="585">
        <v>0</v>
      </c>
      <c r="G35" s="585">
        <v>0</v>
      </c>
      <c r="H35" s="585">
        <v>0</v>
      </c>
      <c r="I35" s="585">
        <v>0</v>
      </c>
      <c r="J35" s="585">
        <v>0</v>
      </c>
      <c r="K35" s="586">
        <v>0</v>
      </c>
      <c r="L35" s="586">
        <v>0</v>
      </c>
      <c r="M35" s="586">
        <v>0</v>
      </c>
      <c r="N35" s="586">
        <v>0</v>
      </c>
      <c r="O35" s="586">
        <v>0</v>
      </c>
      <c r="P35" s="586">
        <v>0</v>
      </c>
      <c r="Q35" s="587">
        <v>0</v>
      </c>
    </row>
    <row r="36" spans="2:17" ht="15" customHeight="1" x14ac:dyDescent="0.35">
      <c r="B36" s="17" t="s">
        <v>48</v>
      </c>
      <c r="C36" s="585">
        <v>3093.0120000000002</v>
      </c>
      <c r="D36" s="585">
        <v>0</v>
      </c>
      <c r="E36" s="585">
        <v>435.69729577096717</v>
      </c>
      <c r="F36" s="585">
        <v>2657.314704229032</v>
      </c>
      <c r="G36" s="585">
        <v>1258.096771142569</v>
      </c>
      <c r="H36" s="585">
        <v>0</v>
      </c>
      <c r="I36" s="585">
        <v>0</v>
      </c>
      <c r="J36" s="585">
        <v>0</v>
      </c>
      <c r="K36" s="586">
        <v>3915.4114753716021</v>
      </c>
      <c r="L36" s="586">
        <v>0</v>
      </c>
      <c r="M36" s="586">
        <v>95.730846370412593</v>
      </c>
      <c r="N36" s="586">
        <v>15590.47982924295</v>
      </c>
      <c r="O36" s="586">
        <v>-11770.79920024176</v>
      </c>
      <c r="P36" s="586">
        <v>184.4223109776749</v>
      </c>
      <c r="Q36" s="587">
        <v>-11586.376889264089</v>
      </c>
    </row>
    <row r="37" spans="2:17" ht="15" customHeight="1" x14ac:dyDescent="0.35">
      <c r="B37" s="17" t="s">
        <v>49</v>
      </c>
      <c r="C37" s="585">
        <v>16674.007600000001</v>
      </c>
      <c r="D37" s="585">
        <v>1116.18</v>
      </c>
      <c r="E37" s="585">
        <v>4635.6440000000002</v>
      </c>
      <c r="F37" s="585">
        <v>13154.543600000001</v>
      </c>
      <c r="G37" s="585">
        <v>1736.7729999999999</v>
      </c>
      <c r="H37" s="585">
        <v>0</v>
      </c>
      <c r="I37" s="585">
        <v>2147.87</v>
      </c>
      <c r="J37" s="585">
        <v>0</v>
      </c>
      <c r="K37" s="586">
        <v>12743.446599999999</v>
      </c>
      <c r="L37" s="586">
        <v>1170.2264819963341</v>
      </c>
      <c r="M37" s="586">
        <v>2146.1819999999998</v>
      </c>
      <c r="N37" s="586">
        <v>6126.1071843179498</v>
      </c>
      <c r="O37" s="586">
        <v>3300.9309336857182</v>
      </c>
      <c r="P37" s="586">
        <v>2714.6370000000002</v>
      </c>
      <c r="Q37" s="587">
        <v>6015.5679336857183</v>
      </c>
    </row>
    <row r="38" spans="2:17" ht="15" customHeight="1" x14ac:dyDescent="0.35">
      <c r="B38" s="17" t="s">
        <v>289</v>
      </c>
      <c r="C38" s="585">
        <v>226693.85200000001</v>
      </c>
      <c r="D38" s="585">
        <v>16795.073</v>
      </c>
      <c r="E38" s="585">
        <v>83576.370999999999</v>
      </c>
      <c r="F38" s="585">
        <v>159912.554</v>
      </c>
      <c r="G38" s="585">
        <v>38542.432999999997</v>
      </c>
      <c r="H38" s="585">
        <v>0</v>
      </c>
      <c r="I38" s="585">
        <v>42404.487000000001</v>
      </c>
      <c r="J38" s="585">
        <v>0</v>
      </c>
      <c r="K38" s="586">
        <v>156050.5</v>
      </c>
      <c r="L38" s="586">
        <v>43824.891000000003</v>
      </c>
      <c r="M38" s="586">
        <v>4358.99</v>
      </c>
      <c r="N38" s="586">
        <v>110534.856</v>
      </c>
      <c r="O38" s="586">
        <v>-2668.2370000000001</v>
      </c>
      <c r="P38" s="586">
        <v>24797.436000000002</v>
      </c>
      <c r="Q38" s="587">
        <v>22129.199000000001</v>
      </c>
    </row>
    <row r="39" spans="2:17" ht="15" customHeight="1" x14ac:dyDescent="0.35">
      <c r="B39" s="17" t="s">
        <v>50</v>
      </c>
      <c r="C39" s="585">
        <v>19158.445009999999</v>
      </c>
      <c r="D39" s="585">
        <v>0</v>
      </c>
      <c r="E39" s="585">
        <v>9983.7441385365128</v>
      </c>
      <c r="F39" s="585">
        <v>9174.7008714634885</v>
      </c>
      <c r="G39" s="585">
        <v>4475.3580000000002</v>
      </c>
      <c r="H39" s="585">
        <v>0</v>
      </c>
      <c r="I39" s="585">
        <v>3683.3209999999999</v>
      </c>
      <c r="J39" s="585">
        <v>-2001.3386399999999</v>
      </c>
      <c r="K39" s="586">
        <v>11968.076511463491</v>
      </c>
      <c r="L39" s="586">
        <v>-1813.821261115633</v>
      </c>
      <c r="M39" s="586">
        <v>-132.167</v>
      </c>
      <c r="N39" s="586">
        <v>8064.6082055399302</v>
      </c>
      <c r="O39" s="586">
        <v>5849.4565670391921</v>
      </c>
      <c r="P39" s="586">
        <v>605.02003195647478</v>
      </c>
      <c r="Q39" s="587">
        <v>6454.4765989956668</v>
      </c>
    </row>
    <row r="40" spans="2:17" ht="15" customHeight="1" x14ac:dyDescent="0.35">
      <c r="B40" s="17" t="s">
        <v>51</v>
      </c>
      <c r="C40" s="585">
        <v>7596</v>
      </c>
      <c r="D40" s="585">
        <v>138</v>
      </c>
      <c r="E40" s="585">
        <v>6552</v>
      </c>
      <c r="F40" s="585">
        <v>1182</v>
      </c>
      <c r="G40" s="585">
        <v>823</v>
      </c>
      <c r="H40" s="585">
        <v>0</v>
      </c>
      <c r="I40" s="585">
        <v>112</v>
      </c>
      <c r="J40" s="585">
        <v>0</v>
      </c>
      <c r="K40" s="586">
        <v>1893</v>
      </c>
      <c r="L40" s="586">
        <v>557</v>
      </c>
      <c r="M40" s="586">
        <v>-67</v>
      </c>
      <c r="N40" s="586">
        <v>16</v>
      </c>
      <c r="O40" s="586">
        <v>1387</v>
      </c>
      <c r="P40" s="586">
        <v>0</v>
      </c>
      <c r="Q40" s="587">
        <v>1387</v>
      </c>
    </row>
    <row r="41" spans="2:17" ht="15" customHeight="1" x14ac:dyDescent="0.35">
      <c r="B41" s="17" t="s">
        <v>52</v>
      </c>
      <c r="C41" s="585">
        <v>9468.5319999999992</v>
      </c>
      <c r="D41" s="585">
        <v>0</v>
      </c>
      <c r="E41" s="585">
        <v>0</v>
      </c>
      <c r="F41" s="585">
        <v>9468.5319999999992</v>
      </c>
      <c r="G41" s="585">
        <v>0</v>
      </c>
      <c r="H41" s="585">
        <v>0</v>
      </c>
      <c r="I41" s="585">
        <v>-2889.607</v>
      </c>
      <c r="J41" s="585">
        <v>0</v>
      </c>
      <c r="K41" s="586">
        <v>12358.138999999999</v>
      </c>
      <c r="L41" s="586">
        <v>2191.491</v>
      </c>
      <c r="M41" s="586">
        <v>1246.54</v>
      </c>
      <c r="N41" s="586">
        <v>1424.8232971286659</v>
      </c>
      <c r="O41" s="586">
        <v>7495.284702871334</v>
      </c>
      <c r="P41" s="586">
        <v>0</v>
      </c>
      <c r="Q41" s="587">
        <v>7495.284702871334</v>
      </c>
    </row>
    <row r="42" spans="2:17" ht="15" customHeight="1" x14ac:dyDescent="0.35">
      <c r="B42" s="17" t="s">
        <v>54</v>
      </c>
      <c r="C42" s="585">
        <v>0</v>
      </c>
      <c r="D42" s="585">
        <v>0</v>
      </c>
      <c r="E42" s="585">
        <v>0</v>
      </c>
      <c r="F42" s="585">
        <v>0</v>
      </c>
      <c r="G42" s="585">
        <v>0</v>
      </c>
      <c r="H42" s="585">
        <v>0</v>
      </c>
      <c r="I42" s="585">
        <v>0</v>
      </c>
      <c r="J42" s="585">
        <v>0</v>
      </c>
      <c r="K42" s="586">
        <v>0</v>
      </c>
      <c r="L42" s="586">
        <v>0</v>
      </c>
      <c r="M42" s="586">
        <v>0</v>
      </c>
      <c r="N42" s="586">
        <v>0</v>
      </c>
      <c r="O42" s="586">
        <v>0</v>
      </c>
      <c r="P42" s="586">
        <v>0</v>
      </c>
      <c r="Q42" s="587">
        <v>0</v>
      </c>
    </row>
    <row r="43" spans="2:17" ht="15" customHeight="1" x14ac:dyDescent="0.35">
      <c r="B43" s="163" t="s">
        <v>55</v>
      </c>
      <c r="C43" s="588">
        <f t="shared" ref="C43:Q43" si="0">SUM(C6:C42)</f>
        <v>2912686.2850447888</v>
      </c>
      <c r="D43" s="588">
        <f t="shared" si="0"/>
        <v>571513.42136999988</v>
      </c>
      <c r="E43" s="588">
        <f t="shared" si="0"/>
        <v>2624331.0983408699</v>
      </c>
      <c r="F43" s="588">
        <f t="shared" si="0"/>
        <v>859867.60807392059</v>
      </c>
      <c r="G43" s="588">
        <f t="shared" si="0"/>
        <v>726023.28012857551</v>
      </c>
      <c r="H43" s="588">
        <f t="shared" si="0"/>
        <v>22195.410808710549</v>
      </c>
      <c r="I43" s="588">
        <f t="shared" si="0"/>
        <v>633013.1975417569</v>
      </c>
      <c r="J43" s="588">
        <f t="shared" si="0"/>
        <v>10158.70736</v>
      </c>
      <c r="K43" s="588">
        <f t="shared" si="0"/>
        <v>964915.39410944947</v>
      </c>
      <c r="L43" s="588">
        <f t="shared" si="0"/>
        <v>445421.95767731324</v>
      </c>
      <c r="M43" s="588">
        <f t="shared" si="0"/>
        <v>88450.699506443343</v>
      </c>
      <c r="N43" s="588">
        <f t="shared" si="0"/>
        <v>1017604.2246307535</v>
      </c>
      <c r="O43" s="588">
        <f t="shared" si="0"/>
        <v>-586561.48770506075</v>
      </c>
      <c r="P43" s="588">
        <f t="shared" si="0"/>
        <v>309617.70443213423</v>
      </c>
      <c r="Q43" s="588">
        <f t="shared" si="0"/>
        <v>-276942.78327292652</v>
      </c>
    </row>
    <row r="44" spans="2:17" ht="15" customHeight="1" x14ac:dyDescent="0.35">
      <c r="B44" s="837" t="s">
        <v>56</v>
      </c>
      <c r="C44" s="723"/>
      <c r="D44" s="723"/>
      <c r="E44" s="723"/>
      <c r="F44" s="723"/>
      <c r="G44" s="723"/>
      <c r="H44" s="723"/>
      <c r="I44" s="723"/>
      <c r="J44" s="723"/>
      <c r="K44" s="723"/>
      <c r="L44" s="723"/>
      <c r="M44" s="723"/>
      <c r="N44" s="723"/>
      <c r="O44" s="723"/>
      <c r="P44" s="723"/>
      <c r="Q44" s="724"/>
    </row>
    <row r="45" spans="2:17" ht="15" customHeight="1" x14ac:dyDescent="0.35">
      <c r="B45" s="17" t="s">
        <v>57</v>
      </c>
      <c r="C45" s="586">
        <v>0</v>
      </c>
      <c r="D45" s="586">
        <v>223700.29699999999</v>
      </c>
      <c r="E45" s="586">
        <v>0</v>
      </c>
      <c r="F45" s="586">
        <v>223700.29699999999</v>
      </c>
      <c r="G45" s="586">
        <v>-9504.3505220470051</v>
      </c>
      <c r="H45" s="586">
        <v>0</v>
      </c>
      <c r="I45" s="586">
        <v>17821.447708274591</v>
      </c>
      <c r="J45" s="586">
        <v>0</v>
      </c>
      <c r="K45" s="586">
        <v>196374.49876967841</v>
      </c>
      <c r="L45" s="586">
        <v>119540.97</v>
      </c>
      <c r="M45" s="586">
        <v>68807.016000000003</v>
      </c>
      <c r="N45" s="586">
        <v>19790.521894700742</v>
      </c>
      <c r="O45" s="586">
        <v>-11764.009125022319</v>
      </c>
      <c r="P45" s="586">
        <v>25479.073823136649</v>
      </c>
      <c r="Q45" s="587">
        <v>13715.06469811432</v>
      </c>
    </row>
    <row r="46" spans="2:17" ht="15" customHeight="1" x14ac:dyDescent="0.35">
      <c r="B46" s="17" t="s">
        <v>290</v>
      </c>
      <c r="C46" s="586">
        <v>0</v>
      </c>
      <c r="D46" s="586">
        <v>143931.51199999999</v>
      </c>
      <c r="E46" s="586">
        <v>1030.9110000000001</v>
      </c>
      <c r="F46" s="586">
        <v>142900.601</v>
      </c>
      <c r="G46" s="586">
        <v>41847.642999999996</v>
      </c>
      <c r="H46" s="586">
        <v>0</v>
      </c>
      <c r="I46" s="586">
        <v>58374.383000000002</v>
      </c>
      <c r="J46" s="586">
        <v>0</v>
      </c>
      <c r="K46" s="586">
        <v>126373.861</v>
      </c>
      <c r="L46" s="586">
        <v>11130.819</v>
      </c>
      <c r="M46" s="586">
        <v>0</v>
      </c>
      <c r="N46" s="586">
        <v>16583.49089958593</v>
      </c>
      <c r="O46" s="586">
        <v>98659.551100414072</v>
      </c>
      <c r="P46" s="586">
        <v>0</v>
      </c>
      <c r="Q46" s="587">
        <v>98659.551100414072</v>
      </c>
    </row>
    <row r="47" spans="2:17" ht="15" customHeight="1" x14ac:dyDescent="0.35">
      <c r="B47" s="17" t="s">
        <v>291</v>
      </c>
      <c r="C47" s="586">
        <v>0</v>
      </c>
      <c r="D47" s="586">
        <v>25991.34</v>
      </c>
      <c r="E47" s="586">
        <v>0</v>
      </c>
      <c r="F47" s="586">
        <v>25991.34</v>
      </c>
      <c r="G47" s="586">
        <v>1032.8194867525749</v>
      </c>
      <c r="H47" s="586">
        <v>248.96503349771939</v>
      </c>
      <c r="I47" s="586">
        <v>5114.0848389782104</v>
      </c>
      <c r="J47" s="586">
        <v>49.208200713907438</v>
      </c>
      <c r="K47" s="586">
        <v>22109.831480558179</v>
      </c>
      <c r="L47" s="586">
        <v>-1863.1242612904241</v>
      </c>
      <c r="M47" s="586">
        <v>9001.9369999999999</v>
      </c>
      <c r="N47" s="586">
        <v>3214.5071079047839</v>
      </c>
      <c r="O47" s="586">
        <v>11756.511633943819</v>
      </c>
      <c r="P47" s="586">
        <v>2046.3200503367259</v>
      </c>
      <c r="Q47" s="587">
        <v>13802.83168428054</v>
      </c>
    </row>
    <row r="48" spans="2:17" ht="15" customHeight="1" x14ac:dyDescent="0.35">
      <c r="B48" s="17" t="s">
        <v>59</v>
      </c>
      <c r="C48" s="586">
        <v>0</v>
      </c>
      <c r="D48" s="586">
        <v>955319.66099999996</v>
      </c>
      <c r="E48" s="586">
        <v>0</v>
      </c>
      <c r="F48" s="586">
        <v>955319.66099999996</v>
      </c>
      <c r="G48" s="586">
        <v>145794.66699999999</v>
      </c>
      <c r="H48" s="586">
        <v>0</v>
      </c>
      <c r="I48" s="586">
        <v>293648.81400000001</v>
      </c>
      <c r="J48" s="586">
        <v>0</v>
      </c>
      <c r="K48" s="586">
        <v>807465.51399999997</v>
      </c>
      <c r="L48" s="586">
        <v>240296.071</v>
      </c>
      <c r="M48" s="586">
        <v>375397.29100000003</v>
      </c>
      <c r="N48" s="586">
        <v>63945.402000000002</v>
      </c>
      <c r="O48" s="586">
        <v>127826.75</v>
      </c>
      <c r="P48" s="586">
        <v>175317.89199999999</v>
      </c>
      <c r="Q48" s="587">
        <v>303144.64199999999</v>
      </c>
    </row>
    <row r="49" spans="2:17" ht="15" customHeight="1" x14ac:dyDescent="0.35">
      <c r="B49" s="245" t="s">
        <v>292</v>
      </c>
      <c r="C49" s="604">
        <v>0</v>
      </c>
      <c r="D49" s="604">
        <v>1433153.871</v>
      </c>
      <c r="E49" s="604">
        <v>106124.35</v>
      </c>
      <c r="F49" s="604">
        <v>1327029.5209999999</v>
      </c>
      <c r="G49" s="604">
        <v>23403.858</v>
      </c>
      <c r="H49" s="604">
        <v>0</v>
      </c>
      <c r="I49" s="604">
        <v>146349.554</v>
      </c>
      <c r="J49" s="604">
        <v>0</v>
      </c>
      <c r="K49" s="604">
        <v>1204083.825</v>
      </c>
      <c r="L49" s="604">
        <v>-18292.301724252949</v>
      </c>
      <c r="M49" s="604">
        <v>139400.06700000001</v>
      </c>
      <c r="N49" s="604">
        <v>10851.26008619672</v>
      </c>
      <c r="O49" s="604">
        <v>1072124.799638056</v>
      </c>
      <c r="P49" s="604">
        <v>11342.489955076569</v>
      </c>
      <c r="Q49" s="598">
        <v>1083467.2895931329</v>
      </c>
    </row>
    <row r="50" spans="2:17" ht="15" customHeight="1" x14ac:dyDescent="0.35">
      <c r="B50" s="244" t="s">
        <v>55</v>
      </c>
      <c r="C50" s="599">
        <f t="shared" ref="C50:Q50" si="1">SUM(C45:C49)</f>
        <v>0</v>
      </c>
      <c r="D50" s="599">
        <f t="shared" si="1"/>
        <v>2782096.6809999999</v>
      </c>
      <c r="E50" s="599">
        <f t="shared" si="1"/>
        <v>107155.261</v>
      </c>
      <c r="F50" s="599">
        <f t="shared" si="1"/>
        <v>2674941.42</v>
      </c>
      <c r="G50" s="599">
        <f t="shared" si="1"/>
        <v>202574.63696470557</v>
      </c>
      <c r="H50" s="599">
        <f t="shared" si="1"/>
        <v>248.96503349771939</v>
      </c>
      <c r="I50" s="599">
        <f t="shared" si="1"/>
        <v>521308.28354725282</v>
      </c>
      <c r="J50" s="599">
        <f t="shared" si="1"/>
        <v>49.208200713907438</v>
      </c>
      <c r="K50" s="599">
        <f t="shared" si="1"/>
        <v>2356407.5302502364</v>
      </c>
      <c r="L50" s="599">
        <f t="shared" si="1"/>
        <v>350812.43401445664</v>
      </c>
      <c r="M50" s="599">
        <f t="shared" si="1"/>
        <v>592606.3110000001</v>
      </c>
      <c r="N50" s="599">
        <f t="shared" si="1"/>
        <v>114385.18198838817</v>
      </c>
      <c r="O50" s="599">
        <f t="shared" si="1"/>
        <v>1298603.6032473915</v>
      </c>
      <c r="P50" s="599">
        <f t="shared" si="1"/>
        <v>214185.77582854993</v>
      </c>
      <c r="Q50" s="599">
        <f t="shared" si="1"/>
        <v>1512789.3790759419</v>
      </c>
    </row>
    <row r="51" spans="2:17" ht="21" customHeight="1" x14ac:dyDescent="0.35">
      <c r="B51" s="835" t="s">
        <v>61</v>
      </c>
      <c r="C51" s="728"/>
      <c r="D51" s="728"/>
      <c r="E51" s="728"/>
      <c r="F51" s="728"/>
      <c r="G51" s="728"/>
      <c r="H51" s="728"/>
      <c r="I51" s="728"/>
      <c r="J51" s="728"/>
      <c r="K51" s="728"/>
      <c r="L51" s="728"/>
      <c r="M51" s="728"/>
      <c r="N51" s="728"/>
      <c r="O51" s="728"/>
      <c r="P51" s="728"/>
      <c r="Q51" s="728"/>
    </row>
  </sheetData>
  <sheetProtection algorithmName="SHA-512" hashValue="CdcEk86DIiAjdWaULIC5IZPkmjm7YCdqhuA8zbXjB12E5baBudPcztKO02xhgLIE6kQKyDZfRYRUhl/4cZuqSA==" saltValue="FhPCUK9iag+8iGkFs5UvMg==" spinCount="100000" sheet="1" objects="1" scenarios="1"/>
  <mergeCells count="4">
    <mergeCell ref="B5:Q5"/>
    <mergeCell ref="B51:Q51"/>
    <mergeCell ref="B3:Q3"/>
    <mergeCell ref="B44:Q44"/>
  </mergeCells>
  <pageMargins left="0.7" right="0.7" top="0.75" bottom="0.75" header="0.3" footer="0.3"/>
  <pageSetup scale="43" orientation="landscape"/>
  <headerFooter>
    <oddFooter>&amp;C_x000D_&amp;1#&amp;"Calibri"&amp;11&amp;K000000 Britam Public</oddFooter>
  </headerFooter>
  <drawing r:id="rId1"/>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0">
    <tabColor rgb="FFCC9900"/>
    <pageSetUpPr fitToPage="1"/>
  </sheetPr>
  <dimension ref="B2:Q51"/>
  <sheetViews>
    <sheetView showGridLines="0" topLeftCell="A43" zoomScale="60" zoomScaleNormal="60" workbookViewId="0">
      <selection activeCell="B4" sqref="B4"/>
    </sheetView>
  </sheetViews>
  <sheetFormatPr defaultRowHeight="14.5" x14ac:dyDescent="0.35"/>
  <cols>
    <col min="2" max="2" width="41.453125" bestFit="1" customWidth="1"/>
    <col min="3" max="10" width="15.453125" customWidth="1"/>
    <col min="11" max="11" width="17.54296875" customWidth="1"/>
    <col min="12" max="16" width="15.453125" customWidth="1"/>
    <col min="17" max="17" width="16.453125" customWidth="1"/>
  </cols>
  <sheetData>
    <row r="2" spans="2:17" ht="24.5" customHeight="1" x14ac:dyDescent="0.35"/>
    <row r="3" spans="2:17" ht="21" customHeight="1" x14ac:dyDescent="0.35">
      <c r="B3" s="836" t="s">
        <v>1611</v>
      </c>
      <c r="C3" s="723"/>
      <c r="D3" s="723"/>
      <c r="E3" s="723"/>
      <c r="F3" s="723"/>
      <c r="G3" s="723"/>
      <c r="H3" s="723"/>
      <c r="I3" s="723"/>
      <c r="J3" s="723"/>
      <c r="K3" s="723"/>
      <c r="L3" s="723"/>
      <c r="M3" s="723"/>
      <c r="N3" s="723"/>
      <c r="O3" s="723"/>
      <c r="P3" s="723"/>
      <c r="Q3" s="724"/>
    </row>
    <row r="4" spans="2:17" ht="26.5" customHeight="1" x14ac:dyDescent="0.35">
      <c r="B4" s="13" t="s">
        <v>1</v>
      </c>
      <c r="C4" s="15" t="s">
        <v>479</v>
      </c>
      <c r="D4" s="15" t="s">
        <v>480</v>
      </c>
      <c r="E4" s="15" t="s">
        <v>481</v>
      </c>
      <c r="F4" s="15" t="s">
        <v>204</v>
      </c>
      <c r="G4" s="15" t="s">
        <v>482</v>
      </c>
      <c r="H4" s="15" t="s">
        <v>483</v>
      </c>
      <c r="I4" s="15" t="s">
        <v>484</v>
      </c>
      <c r="J4" s="15" t="s">
        <v>483</v>
      </c>
      <c r="K4" s="16" t="s">
        <v>485</v>
      </c>
      <c r="L4" s="16" t="s">
        <v>486</v>
      </c>
      <c r="M4" s="16" t="s">
        <v>407</v>
      </c>
      <c r="N4" s="16" t="s">
        <v>408</v>
      </c>
      <c r="O4" s="16" t="s">
        <v>487</v>
      </c>
      <c r="P4" s="16" t="s">
        <v>3</v>
      </c>
      <c r="Q4" s="16" t="s">
        <v>488</v>
      </c>
    </row>
    <row r="5" spans="2:17" ht="20.25" customHeight="1" x14ac:dyDescent="0.35">
      <c r="B5" s="794" t="s">
        <v>17</v>
      </c>
      <c r="C5" s="723"/>
      <c r="D5" s="723"/>
      <c r="E5" s="723"/>
      <c r="F5" s="723"/>
      <c r="G5" s="723"/>
      <c r="H5" s="723"/>
      <c r="I5" s="723"/>
      <c r="J5" s="723"/>
      <c r="K5" s="723"/>
      <c r="L5" s="723"/>
      <c r="M5" s="723"/>
      <c r="N5" s="723"/>
      <c r="O5" s="723"/>
      <c r="P5" s="723"/>
      <c r="Q5" s="724"/>
    </row>
    <row r="6" spans="2:17" ht="20.25" customHeight="1" x14ac:dyDescent="0.35">
      <c r="B6" s="17" t="s">
        <v>18</v>
      </c>
      <c r="C6" s="585">
        <v>12187.902389999999</v>
      </c>
      <c r="D6" s="585">
        <v>0</v>
      </c>
      <c r="E6" s="585">
        <v>0</v>
      </c>
      <c r="F6" s="585">
        <v>12187.902389999999</v>
      </c>
      <c r="G6" s="585">
        <v>1991.3520000000001</v>
      </c>
      <c r="H6" s="585">
        <v>0</v>
      </c>
      <c r="I6" s="585">
        <v>3507.3580000000002</v>
      </c>
      <c r="J6" s="585">
        <v>0</v>
      </c>
      <c r="K6" s="586">
        <v>10671.89639</v>
      </c>
      <c r="L6" s="586">
        <v>16150.59043642651</v>
      </c>
      <c r="M6" s="586">
        <v>2437.5796380000002</v>
      </c>
      <c r="N6" s="586">
        <v>1967.2158582596039</v>
      </c>
      <c r="O6" s="586">
        <v>-9883.4895426861076</v>
      </c>
      <c r="P6" s="586">
        <v>563.94183440083543</v>
      </c>
      <c r="Q6" s="587">
        <v>-9319.5477082852722</v>
      </c>
    </row>
    <row r="7" spans="2:17" ht="20.25" customHeight="1" x14ac:dyDescent="0.35">
      <c r="B7" s="17" t="s">
        <v>19</v>
      </c>
      <c r="C7" s="585">
        <v>19097.66</v>
      </c>
      <c r="D7" s="585">
        <v>0</v>
      </c>
      <c r="E7" s="585">
        <v>6792.3050000000003</v>
      </c>
      <c r="F7" s="585">
        <v>12305.355</v>
      </c>
      <c r="G7" s="585">
        <v>1027.7850000000001</v>
      </c>
      <c r="H7" s="585">
        <v>0</v>
      </c>
      <c r="I7" s="585">
        <v>4509.9830000000002</v>
      </c>
      <c r="J7" s="585">
        <v>0</v>
      </c>
      <c r="K7" s="586">
        <v>8823.1569999999992</v>
      </c>
      <c r="L7" s="586">
        <v>656.34476999999958</v>
      </c>
      <c r="M7" s="586">
        <v>-550.93405000000007</v>
      </c>
      <c r="N7" s="586">
        <v>4182.6091947271407</v>
      </c>
      <c r="O7" s="586">
        <v>4535.1370852728596</v>
      </c>
      <c r="P7" s="586">
        <v>1086.245550331864</v>
      </c>
      <c r="Q7" s="587">
        <v>5621.3826356047239</v>
      </c>
    </row>
    <row r="8" spans="2:17" ht="20.25" customHeight="1" x14ac:dyDescent="0.35">
      <c r="B8" s="17" t="s">
        <v>20</v>
      </c>
      <c r="C8" s="585">
        <v>101214.36900000001</v>
      </c>
      <c r="D8" s="585">
        <v>15686.281000000001</v>
      </c>
      <c r="E8" s="585">
        <v>91050.501000000004</v>
      </c>
      <c r="F8" s="585">
        <v>25850.149000000001</v>
      </c>
      <c r="G8" s="585">
        <v>25551.609</v>
      </c>
      <c r="H8" s="585">
        <v>0</v>
      </c>
      <c r="I8" s="585">
        <v>6906.5850599999803</v>
      </c>
      <c r="J8" s="585">
        <v>0</v>
      </c>
      <c r="K8" s="586">
        <v>44495.172940000019</v>
      </c>
      <c r="L8" s="586">
        <v>-784.98500000000001</v>
      </c>
      <c r="M8" s="586">
        <v>-17256.921999999999</v>
      </c>
      <c r="N8" s="586">
        <v>46443.224166571948</v>
      </c>
      <c r="O8" s="586">
        <v>16093.855773428069</v>
      </c>
      <c r="P8" s="586">
        <v>0</v>
      </c>
      <c r="Q8" s="587">
        <v>16093.855773428069</v>
      </c>
    </row>
    <row r="9" spans="2:17" ht="20.25" customHeight="1" x14ac:dyDescent="0.35">
      <c r="B9" s="17" t="s">
        <v>22</v>
      </c>
      <c r="C9" s="585">
        <v>234928.277</v>
      </c>
      <c r="D9" s="585">
        <v>-173.50700000000001</v>
      </c>
      <c r="E9" s="585">
        <v>29410.94918846236</v>
      </c>
      <c r="F9" s="585">
        <v>205343.82081153759</v>
      </c>
      <c r="G9" s="585">
        <v>66314.795606154818</v>
      </c>
      <c r="H9" s="585">
        <v>0</v>
      </c>
      <c r="I9" s="585">
        <v>68545.288</v>
      </c>
      <c r="J9" s="585">
        <v>0</v>
      </c>
      <c r="K9" s="586">
        <v>203113.32841769239</v>
      </c>
      <c r="L9" s="586">
        <v>78388.679635823457</v>
      </c>
      <c r="M9" s="586">
        <v>23204.778971256841</v>
      </c>
      <c r="N9" s="586">
        <v>34489.505846071013</v>
      </c>
      <c r="O9" s="586">
        <v>67030.363964541117</v>
      </c>
      <c r="P9" s="586">
        <v>19109.19964490526</v>
      </c>
      <c r="Q9" s="587">
        <v>86139.56360944637</v>
      </c>
    </row>
    <row r="10" spans="2:17" ht="20.25" customHeight="1" x14ac:dyDescent="0.35">
      <c r="B10" s="17" t="s">
        <v>278</v>
      </c>
      <c r="C10" s="585">
        <v>771104.40934999916</v>
      </c>
      <c r="D10" s="585">
        <v>0</v>
      </c>
      <c r="E10" s="585">
        <v>644643.43050999998</v>
      </c>
      <c r="F10" s="585">
        <v>126460.9788399992</v>
      </c>
      <c r="G10" s="585">
        <v>40328.201090000002</v>
      </c>
      <c r="H10" s="585">
        <v>0</v>
      </c>
      <c r="I10" s="585">
        <v>55038.210670000008</v>
      </c>
      <c r="J10" s="585">
        <v>0</v>
      </c>
      <c r="K10" s="586">
        <v>111750.9692599992</v>
      </c>
      <c r="L10" s="586">
        <v>75815.041968890029</v>
      </c>
      <c r="M10" s="586">
        <v>-43182.379029999989</v>
      </c>
      <c r="N10" s="586">
        <v>51586.20552982817</v>
      </c>
      <c r="O10" s="586">
        <v>27532.10079128098</v>
      </c>
      <c r="P10" s="586">
        <v>38158.500691110043</v>
      </c>
      <c r="Q10" s="587">
        <v>65690.601482391008</v>
      </c>
    </row>
    <row r="11" spans="2:17" ht="20.25" customHeight="1" x14ac:dyDescent="0.35">
      <c r="B11" s="17" t="s">
        <v>279</v>
      </c>
      <c r="C11" s="585">
        <v>21398.454000000002</v>
      </c>
      <c r="D11" s="585">
        <v>540.34799999999996</v>
      </c>
      <c r="E11" s="585">
        <v>5033.866</v>
      </c>
      <c r="F11" s="585">
        <v>16904.936000000002</v>
      </c>
      <c r="G11" s="585">
        <v>8519.5959999999995</v>
      </c>
      <c r="H11" s="585">
        <v>82</v>
      </c>
      <c r="I11" s="585">
        <v>7570.5046878365256</v>
      </c>
      <c r="J11" s="585">
        <v>9940.2180000000008</v>
      </c>
      <c r="K11" s="586">
        <v>7995.809312163472</v>
      </c>
      <c r="L11" s="586">
        <v>-13770.687</v>
      </c>
      <c r="M11" s="586">
        <v>870.62199999999996</v>
      </c>
      <c r="N11" s="586">
        <v>8538.5830000000005</v>
      </c>
      <c r="O11" s="586">
        <v>12357.29131216347</v>
      </c>
      <c r="P11" s="586">
        <v>976.12288044821526</v>
      </c>
      <c r="Q11" s="587">
        <v>13333.41419261169</v>
      </c>
    </row>
    <row r="12" spans="2:17" ht="20.25" customHeight="1" x14ac:dyDescent="0.35">
      <c r="B12" s="17" t="s">
        <v>25</v>
      </c>
      <c r="C12" s="585">
        <v>549467.65474000014</v>
      </c>
      <c r="D12" s="585">
        <v>0</v>
      </c>
      <c r="E12" s="585">
        <v>113372.09758</v>
      </c>
      <c r="F12" s="585">
        <v>436095.55716000008</v>
      </c>
      <c r="G12" s="585">
        <v>92684.088000000003</v>
      </c>
      <c r="H12" s="585">
        <v>0</v>
      </c>
      <c r="I12" s="585">
        <v>117931.24</v>
      </c>
      <c r="J12" s="585">
        <v>0</v>
      </c>
      <c r="K12" s="586">
        <v>410848.40516000008</v>
      </c>
      <c r="L12" s="586">
        <v>99151.733660000056</v>
      </c>
      <c r="M12" s="586">
        <v>73825.571930000006</v>
      </c>
      <c r="N12" s="586">
        <v>192051.96582847869</v>
      </c>
      <c r="O12" s="586">
        <v>45819.133741521451</v>
      </c>
      <c r="P12" s="586">
        <v>63417.480797614953</v>
      </c>
      <c r="Q12" s="587">
        <v>109236.6145391364</v>
      </c>
    </row>
    <row r="13" spans="2:17" ht="20.25" customHeight="1" x14ac:dyDescent="0.35">
      <c r="B13" s="17" t="s">
        <v>26</v>
      </c>
      <c r="C13" s="585">
        <v>8540.6440000000002</v>
      </c>
      <c r="D13" s="585">
        <v>1489.1420000000001</v>
      </c>
      <c r="E13" s="585">
        <v>0</v>
      </c>
      <c r="F13" s="585">
        <v>10029.786</v>
      </c>
      <c r="G13" s="585">
        <v>4695.4539999999997</v>
      </c>
      <c r="H13" s="585">
        <v>0</v>
      </c>
      <c r="I13" s="585">
        <v>4934.5339999999997</v>
      </c>
      <c r="J13" s="585">
        <v>0</v>
      </c>
      <c r="K13" s="586">
        <v>9790.7060000000001</v>
      </c>
      <c r="L13" s="586">
        <v>31225.124</v>
      </c>
      <c r="M13" s="586">
        <v>1482.829</v>
      </c>
      <c r="N13" s="586">
        <v>6720.4147183916384</v>
      </c>
      <c r="O13" s="586">
        <v>-29637.661718391639</v>
      </c>
      <c r="P13" s="586">
        <v>944.67699816002175</v>
      </c>
      <c r="Q13" s="587">
        <v>-28692.98472023162</v>
      </c>
    </row>
    <row r="14" spans="2:17" ht="20.25" customHeight="1" x14ac:dyDescent="0.35">
      <c r="B14" s="17" t="s">
        <v>27</v>
      </c>
      <c r="C14" s="585">
        <v>6532.6139999999996</v>
      </c>
      <c r="D14" s="585">
        <v>0</v>
      </c>
      <c r="E14" s="585">
        <v>0</v>
      </c>
      <c r="F14" s="585">
        <v>6532.6139999999996</v>
      </c>
      <c r="G14" s="585">
        <v>994.48978</v>
      </c>
      <c r="H14" s="585">
        <v>0</v>
      </c>
      <c r="I14" s="585">
        <v>3025.3170500000001</v>
      </c>
      <c r="J14" s="585">
        <v>0</v>
      </c>
      <c r="K14" s="586">
        <v>4501.7867300000007</v>
      </c>
      <c r="L14" s="586">
        <v>-220.38800000000001</v>
      </c>
      <c r="M14" s="586">
        <v>763.67439379487598</v>
      </c>
      <c r="N14" s="586">
        <v>0</v>
      </c>
      <c r="O14" s="586">
        <v>3958.5003362051239</v>
      </c>
      <c r="P14" s="586">
        <v>0</v>
      </c>
      <c r="Q14" s="587">
        <v>3958.5003362051239</v>
      </c>
    </row>
    <row r="15" spans="2:17" ht="20.25" customHeight="1" x14ac:dyDescent="0.35">
      <c r="B15" s="17" t="s">
        <v>28</v>
      </c>
      <c r="C15" s="585">
        <v>62814.85</v>
      </c>
      <c r="D15" s="585">
        <v>0</v>
      </c>
      <c r="E15" s="585">
        <v>30244.121999999999</v>
      </c>
      <c r="F15" s="585">
        <v>32570.727999999999</v>
      </c>
      <c r="G15" s="585">
        <v>1702.864</v>
      </c>
      <c r="H15" s="585">
        <v>0</v>
      </c>
      <c r="I15" s="585">
        <v>3483.8150000000001</v>
      </c>
      <c r="J15" s="585">
        <v>0</v>
      </c>
      <c r="K15" s="586">
        <v>30789.776999999998</v>
      </c>
      <c r="L15" s="586">
        <v>29309.084999999999</v>
      </c>
      <c r="M15" s="586">
        <v>4026.788</v>
      </c>
      <c r="N15" s="586">
        <v>6877.6009999999997</v>
      </c>
      <c r="O15" s="586">
        <v>-9423.6970000000001</v>
      </c>
      <c r="P15" s="586">
        <v>0</v>
      </c>
      <c r="Q15" s="587">
        <v>-9423.6970000000001</v>
      </c>
    </row>
    <row r="16" spans="2:17" ht="20.25" customHeight="1" x14ac:dyDescent="0.35">
      <c r="B16" s="17" t="s">
        <v>29</v>
      </c>
      <c r="C16" s="585">
        <v>178740.114</v>
      </c>
      <c r="D16" s="585">
        <v>0</v>
      </c>
      <c r="E16" s="585">
        <v>95814.71921000001</v>
      </c>
      <c r="F16" s="585">
        <v>82925.394789999991</v>
      </c>
      <c r="G16" s="585">
        <v>48147.923367999989</v>
      </c>
      <c r="H16" s="585">
        <v>0</v>
      </c>
      <c r="I16" s="585">
        <v>31716.31742563839</v>
      </c>
      <c r="J16" s="585">
        <v>0</v>
      </c>
      <c r="K16" s="586">
        <v>99357.000732361586</v>
      </c>
      <c r="L16" s="586">
        <v>32158.576176896269</v>
      </c>
      <c r="M16" s="586">
        <v>24608.663648999998</v>
      </c>
      <c r="N16" s="586">
        <v>26500.053222657651</v>
      </c>
      <c r="O16" s="586">
        <v>16089.70768380767</v>
      </c>
      <c r="P16" s="586">
        <v>14261.898295632531</v>
      </c>
      <c r="Q16" s="587">
        <v>30351.605979440199</v>
      </c>
    </row>
    <row r="17" spans="2:17" ht="20.25" customHeight="1" x14ac:dyDescent="0.35">
      <c r="B17" s="17" t="s">
        <v>30</v>
      </c>
      <c r="C17" s="585">
        <v>499152.02899999998</v>
      </c>
      <c r="D17" s="585">
        <v>0</v>
      </c>
      <c r="E17" s="585">
        <v>90858.032000000007</v>
      </c>
      <c r="F17" s="585">
        <v>408293.99699999997</v>
      </c>
      <c r="G17" s="585">
        <v>151634.65</v>
      </c>
      <c r="H17" s="585">
        <v>0</v>
      </c>
      <c r="I17" s="585">
        <v>112054.31</v>
      </c>
      <c r="J17" s="585">
        <v>0</v>
      </c>
      <c r="K17" s="586">
        <v>447874.337</v>
      </c>
      <c r="L17" s="586">
        <v>288029.84999999998</v>
      </c>
      <c r="M17" s="586">
        <v>49074.578999999998</v>
      </c>
      <c r="N17" s="586">
        <v>48946.902000000002</v>
      </c>
      <c r="O17" s="586">
        <v>61823.006000000001</v>
      </c>
      <c r="P17" s="586">
        <v>42585.135999999999</v>
      </c>
      <c r="Q17" s="587">
        <v>104408.14200000001</v>
      </c>
    </row>
    <row r="18" spans="2:17" ht="20.25" customHeight="1" x14ac:dyDescent="0.35">
      <c r="B18" s="17" t="s">
        <v>32</v>
      </c>
      <c r="C18" s="585">
        <v>218041.93700000001</v>
      </c>
      <c r="D18" s="585">
        <v>0</v>
      </c>
      <c r="E18" s="585">
        <v>97652.017000000007</v>
      </c>
      <c r="F18" s="585">
        <v>120389.92</v>
      </c>
      <c r="G18" s="585">
        <v>50597.396999999997</v>
      </c>
      <c r="H18" s="585">
        <v>0</v>
      </c>
      <c r="I18" s="585">
        <v>36820.461000000003</v>
      </c>
      <c r="J18" s="585">
        <v>0</v>
      </c>
      <c r="K18" s="586">
        <v>134166.856</v>
      </c>
      <c r="L18" s="586">
        <v>65385.377999999997</v>
      </c>
      <c r="M18" s="586">
        <v>-9732.8050000000003</v>
      </c>
      <c r="N18" s="586">
        <v>47541.239000000001</v>
      </c>
      <c r="O18" s="586">
        <v>30973.044000000002</v>
      </c>
      <c r="P18" s="586">
        <v>11435.321</v>
      </c>
      <c r="Q18" s="587">
        <v>42408.364999999998</v>
      </c>
    </row>
    <row r="19" spans="2:17" ht="20.25" customHeight="1" x14ac:dyDescent="0.35">
      <c r="B19" s="17" t="s">
        <v>34</v>
      </c>
      <c r="C19" s="585">
        <v>215342.777</v>
      </c>
      <c r="D19" s="585">
        <v>80.075000000000003</v>
      </c>
      <c r="E19" s="585">
        <v>58414.618000000002</v>
      </c>
      <c r="F19" s="585">
        <v>157008.234</v>
      </c>
      <c r="G19" s="585">
        <v>64175.421000000002</v>
      </c>
      <c r="H19" s="585">
        <v>0</v>
      </c>
      <c r="I19" s="585">
        <v>53754.821000000004</v>
      </c>
      <c r="J19" s="585">
        <v>0</v>
      </c>
      <c r="K19" s="586">
        <v>167428.834</v>
      </c>
      <c r="L19" s="586">
        <v>53380.904999999999</v>
      </c>
      <c r="M19" s="586">
        <v>17385.791000000001</v>
      </c>
      <c r="N19" s="586">
        <v>83864.528999999995</v>
      </c>
      <c r="O19" s="586">
        <v>12797.609</v>
      </c>
      <c r="P19" s="586">
        <v>13499.466</v>
      </c>
      <c r="Q19" s="587">
        <v>26297.075000000001</v>
      </c>
    </row>
    <row r="20" spans="2:17" ht="20.25" customHeight="1" x14ac:dyDescent="0.35">
      <c r="B20" s="17" t="s">
        <v>35</v>
      </c>
      <c r="C20" s="585">
        <v>86620.354999999996</v>
      </c>
      <c r="D20" s="585">
        <v>-576.34199999999998</v>
      </c>
      <c r="E20" s="585">
        <v>30333.324000000001</v>
      </c>
      <c r="F20" s="585">
        <v>55710.688999999998</v>
      </c>
      <c r="G20" s="585">
        <v>18878.27</v>
      </c>
      <c r="H20" s="585">
        <v>0</v>
      </c>
      <c r="I20" s="585">
        <v>16620.326000000001</v>
      </c>
      <c r="J20" s="585">
        <v>0</v>
      </c>
      <c r="K20" s="586">
        <v>57968.633000000002</v>
      </c>
      <c r="L20" s="586">
        <v>50111.057999999997</v>
      </c>
      <c r="M20" s="586">
        <v>5151.8689999999997</v>
      </c>
      <c r="N20" s="586">
        <v>12589.6</v>
      </c>
      <c r="O20" s="586">
        <v>-9883.8940000000002</v>
      </c>
      <c r="P20" s="586">
        <v>572.51199999999994</v>
      </c>
      <c r="Q20" s="587">
        <v>-9311.3819999999996</v>
      </c>
    </row>
    <row r="21" spans="2:17" ht="20.25" customHeight="1" x14ac:dyDescent="0.35">
      <c r="B21" s="17" t="s">
        <v>36</v>
      </c>
      <c r="C21" s="585">
        <v>27</v>
      </c>
      <c r="D21" s="585">
        <v>0</v>
      </c>
      <c r="E21" s="585">
        <v>4</v>
      </c>
      <c r="F21" s="585">
        <v>23</v>
      </c>
      <c r="G21" s="585">
        <v>45</v>
      </c>
      <c r="H21" s="585">
        <v>0</v>
      </c>
      <c r="I21" s="585">
        <v>0</v>
      </c>
      <c r="J21" s="585">
        <v>0</v>
      </c>
      <c r="K21" s="586">
        <v>68</v>
      </c>
      <c r="L21" s="586">
        <v>-4</v>
      </c>
      <c r="M21" s="586">
        <v>8</v>
      </c>
      <c r="N21" s="586">
        <v>56</v>
      </c>
      <c r="O21" s="586">
        <v>9</v>
      </c>
      <c r="P21" s="586">
        <v>0</v>
      </c>
      <c r="Q21" s="587">
        <v>9</v>
      </c>
    </row>
    <row r="22" spans="2:17" ht="20.25" customHeight="1" x14ac:dyDescent="0.35">
      <c r="B22" s="17" t="s">
        <v>280</v>
      </c>
      <c r="C22" s="585">
        <v>31496</v>
      </c>
      <c r="D22" s="585">
        <v>0</v>
      </c>
      <c r="E22" s="585">
        <v>256</v>
      </c>
      <c r="F22" s="585">
        <v>31240</v>
      </c>
      <c r="G22" s="585">
        <v>10292</v>
      </c>
      <c r="H22" s="585">
        <v>0</v>
      </c>
      <c r="I22" s="585">
        <v>9714</v>
      </c>
      <c r="J22" s="585">
        <v>0</v>
      </c>
      <c r="K22" s="586">
        <v>31817</v>
      </c>
      <c r="L22" s="586">
        <v>37117</v>
      </c>
      <c r="M22" s="586">
        <v>2894</v>
      </c>
      <c r="N22" s="586">
        <v>17097</v>
      </c>
      <c r="O22" s="586">
        <v>-25291</v>
      </c>
      <c r="P22" s="586">
        <v>5795</v>
      </c>
      <c r="Q22" s="587">
        <v>-19496</v>
      </c>
    </row>
    <row r="23" spans="2:17" ht="20.25" customHeight="1" x14ac:dyDescent="0.35">
      <c r="B23" s="17" t="s">
        <v>281</v>
      </c>
      <c r="C23" s="585">
        <v>0</v>
      </c>
      <c r="D23" s="585">
        <v>0</v>
      </c>
      <c r="E23" s="585">
        <v>0</v>
      </c>
      <c r="F23" s="585">
        <v>0</v>
      </c>
      <c r="G23" s="585">
        <v>0</v>
      </c>
      <c r="H23" s="585">
        <v>0</v>
      </c>
      <c r="I23" s="585">
        <v>0</v>
      </c>
      <c r="J23" s="585">
        <v>0</v>
      </c>
      <c r="K23" s="586">
        <v>0</v>
      </c>
      <c r="L23" s="586">
        <v>0</v>
      </c>
      <c r="M23" s="586">
        <v>0</v>
      </c>
      <c r="N23" s="586">
        <v>0</v>
      </c>
      <c r="O23" s="586">
        <v>0</v>
      </c>
      <c r="P23" s="586">
        <v>0</v>
      </c>
      <c r="Q23" s="587">
        <v>0</v>
      </c>
    </row>
    <row r="24" spans="2:17" ht="20.25" customHeight="1" x14ac:dyDescent="0.35">
      <c r="B24" s="17" t="s">
        <v>38</v>
      </c>
      <c r="C24" s="585">
        <v>105666.92600000001</v>
      </c>
      <c r="D24" s="585">
        <v>1176.068</v>
      </c>
      <c r="E24" s="585">
        <v>72858.774000000005</v>
      </c>
      <c r="F24" s="585">
        <v>33984.22</v>
      </c>
      <c r="G24" s="585">
        <v>12400.642</v>
      </c>
      <c r="H24" s="585">
        <v>0</v>
      </c>
      <c r="I24" s="585">
        <v>10457.536</v>
      </c>
      <c r="J24" s="585">
        <v>3235</v>
      </c>
      <c r="K24" s="586">
        <v>32692.326000000001</v>
      </c>
      <c r="L24" s="586">
        <v>5686.1149999999998</v>
      </c>
      <c r="M24" s="586">
        <v>-11635.38</v>
      </c>
      <c r="N24" s="586">
        <v>38373.779000000002</v>
      </c>
      <c r="O24" s="586">
        <v>267.81200000000001</v>
      </c>
      <c r="P24" s="586">
        <v>32462.39</v>
      </c>
      <c r="Q24" s="587">
        <v>32730.202000000001</v>
      </c>
    </row>
    <row r="25" spans="2:17" ht="20.25" customHeight="1" x14ac:dyDescent="0.35">
      <c r="B25" s="17" t="s">
        <v>39</v>
      </c>
      <c r="C25" s="585">
        <v>51102.304750000003</v>
      </c>
      <c r="D25" s="585">
        <v>0</v>
      </c>
      <c r="E25" s="585">
        <v>23716.356048755999</v>
      </c>
      <c r="F25" s="585">
        <v>27385.948701244</v>
      </c>
      <c r="G25" s="585">
        <v>6055.8220000000001</v>
      </c>
      <c r="H25" s="585">
        <v>0</v>
      </c>
      <c r="I25" s="585">
        <v>12857.294</v>
      </c>
      <c r="J25" s="585">
        <v>0</v>
      </c>
      <c r="K25" s="586">
        <v>20584.476701243999</v>
      </c>
      <c r="L25" s="586">
        <v>17567.527216254352</v>
      </c>
      <c r="M25" s="586">
        <v>18391.903489865199</v>
      </c>
      <c r="N25" s="586">
        <v>8869.3172127865218</v>
      </c>
      <c r="O25" s="586">
        <v>-24244.27121766207</v>
      </c>
      <c r="P25" s="586">
        <v>3932.447748514528</v>
      </c>
      <c r="Q25" s="587">
        <v>-20311.823469147541</v>
      </c>
    </row>
    <row r="26" spans="2:17" ht="20.25" customHeight="1" x14ac:dyDescent="0.35">
      <c r="B26" s="17" t="s">
        <v>40</v>
      </c>
      <c r="C26" s="585">
        <v>139151.99</v>
      </c>
      <c r="D26" s="585">
        <v>0</v>
      </c>
      <c r="E26" s="585">
        <v>113334.5856682794</v>
      </c>
      <c r="F26" s="585">
        <v>25817.40433172062</v>
      </c>
      <c r="G26" s="585">
        <v>7214.1460249219199</v>
      </c>
      <c r="H26" s="585">
        <v>0</v>
      </c>
      <c r="I26" s="585">
        <v>10731.944371153701</v>
      </c>
      <c r="J26" s="585">
        <v>0</v>
      </c>
      <c r="K26" s="586">
        <v>22299.605985488841</v>
      </c>
      <c r="L26" s="586">
        <v>5495.2910812486507</v>
      </c>
      <c r="M26" s="586">
        <v>-2183.0409535254348</v>
      </c>
      <c r="N26" s="586">
        <v>7549.3791719906794</v>
      </c>
      <c r="O26" s="586">
        <v>11437.976685774949</v>
      </c>
      <c r="P26" s="586">
        <v>9092.8271030410579</v>
      </c>
      <c r="Q26" s="587">
        <v>20530.803788816</v>
      </c>
    </row>
    <row r="27" spans="2:17" ht="20.25" customHeight="1" x14ac:dyDescent="0.35">
      <c r="B27" s="17" t="s">
        <v>41</v>
      </c>
      <c r="C27" s="585">
        <v>308216.06800000003</v>
      </c>
      <c r="D27" s="585">
        <v>354.80200000000002</v>
      </c>
      <c r="E27" s="585">
        <v>258915.89228799491</v>
      </c>
      <c r="F27" s="585">
        <v>49654.977712005079</v>
      </c>
      <c r="G27" s="585">
        <v>18279.187999999998</v>
      </c>
      <c r="H27" s="585">
        <v>0</v>
      </c>
      <c r="I27" s="585">
        <v>14007.971</v>
      </c>
      <c r="J27" s="585">
        <v>0</v>
      </c>
      <c r="K27" s="586">
        <v>53926.194712005083</v>
      </c>
      <c r="L27" s="586">
        <v>23484.733961440888</v>
      </c>
      <c r="M27" s="586">
        <v>-2767.3432203070302</v>
      </c>
      <c r="N27" s="586">
        <v>23710.62555704905</v>
      </c>
      <c r="O27" s="586">
        <v>9498.1784138221701</v>
      </c>
      <c r="P27" s="586">
        <v>0</v>
      </c>
      <c r="Q27" s="587">
        <v>9498.1784138221701</v>
      </c>
    </row>
    <row r="28" spans="2:17" ht="20.25" customHeight="1" x14ac:dyDescent="0.35">
      <c r="B28" s="17" t="s">
        <v>282</v>
      </c>
      <c r="C28" s="585">
        <v>55685</v>
      </c>
      <c r="D28" s="585">
        <v>35164</v>
      </c>
      <c r="E28" s="585">
        <v>74140</v>
      </c>
      <c r="F28" s="585">
        <v>16710</v>
      </c>
      <c r="G28" s="585">
        <v>5120</v>
      </c>
      <c r="H28" s="585">
        <v>0</v>
      </c>
      <c r="I28" s="585">
        <v>6839</v>
      </c>
      <c r="J28" s="585">
        <v>0</v>
      </c>
      <c r="K28" s="586">
        <v>14991</v>
      </c>
      <c r="L28" s="586">
        <v>27799</v>
      </c>
      <c r="M28" s="586">
        <v>514</v>
      </c>
      <c r="N28" s="586">
        <v>11422</v>
      </c>
      <c r="O28" s="586">
        <v>-24745</v>
      </c>
      <c r="P28" s="586">
        <v>8695</v>
      </c>
      <c r="Q28" s="587">
        <v>-16050</v>
      </c>
    </row>
    <row r="29" spans="2:17" ht="20.25" customHeight="1" x14ac:dyDescent="0.35">
      <c r="B29" s="17" t="s">
        <v>42</v>
      </c>
      <c r="C29" s="585">
        <v>104559.124</v>
      </c>
      <c r="D29" s="585">
        <v>203.58199999999999</v>
      </c>
      <c r="E29" s="585">
        <v>37468.726000000002</v>
      </c>
      <c r="F29" s="585">
        <v>67293.98</v>
      </c>
      <c r="G29" s="585">
        <v>9637.4779999999992</v>
      </c>
      <c r="H29" s="585">
        <v>0</v>
      </c>
      <c r="I29" s="585">
        <v>13181.45872298225</v>
      </c>
      <c r="J29" s="585">
        <v>0</v>
      </c>
      <c r="K29" s="586">
        <v>63749.999277017749</v>
      </c>
      <c r="L29" s="586">
        <v>27967.452790949788</v>
      </c>
      <c r="M29" s="586">
        <v>5599.7939999999999</v>
      </c>
      <c r="N29" s="586">
        <v>27106.964865935799</v>
      </c>
      <c r="O29" s="586">
        <v>3075.787620132156</v>
      </c>
      <c r="P29" s="586">
        <v>5660.2079538884391</v>
      </c>
      <c r="Q29" s="587">
        <v>8735.9955740205951</v>
      </c>
    </row>
    <row r="30" spans="2:17" ht="20.25" customHeight="1" x14ac:dyDescent="0.35">
      <c r="B30" s="17" t="s">
        <v>283</v>
      </c>
      <c r="C30" s="585">
        <v>506165.85940999998</v>
      </c>
      <c r="D30" s="585">
        <v>1882.6102599999999</v>
      </c>
      <c r="E30" s="585">
        <v>370062.3541</v>
      </c>
      <c r="F30" s="585">
        <v>137986.11556999999</v>
      </c>
      <c r="G30" s="585">
        <v>53965.084440000093</v>
      </c>
      <c r="H30" s="585">
        <v>0</v>
      </c>
      <c r="I30" s="585">
        <v>51388.270490000228</v>
      </c>
      <c r="J30" s="585">
        <v>0</v>
      </c>
      <c r="K30" s="586">
        <v>140562.92951999989</v>
      </c>
      <c r="L30" s="586">
        <v>20150.499</v>
      </c>
      <c r="M30" s="586">
        <v>-5268.3324099999963</v>
      </c>
      <c r="N30" s="586">
        <v>112594.7925805907</v>
      </c>
      <c r="O30" s="586">
        <v>13085.970349409159</v>
      </c>
      <c r="P30" s="586">
        <v>0</v>
      </c>
      <c r="Q30" s="587">
        <v>13085.970349409159</v>
      </c>
    </row>
    <row r="31" spans="2:17" ht="20.25" customHeight="1" x14ac:dyDescent="0.35">
      <c r="B31" s="17" t="s">
        <v>284</v>
      </c>
      <c r="C31" s="585">
        <v>28297.879000000001</v>
      </c>
      <c r="D31" s="585">
        <v>0</v>
      </c>
      <c r="E31" s="585">
        <v>18711.012999999999</v>
      </c>
      <c r="F31" s="585">
        <v>9586.866</v>
      </c>
      <c r="G31" s="585">
        <v>15303.616</v>
      </c>
      <c r="H31" s="585">
        <v>0</v>
      </c>
      <c r="I31" s="585">
        <v>11801.300999999999</v>
      </c>
      <c r="J31" s="585">
        <v>0</v>
      </c>
      <c r="K31" s="586">
        <v>13089.181</v>
      </c>
      <c r="L31" s="586">
        <v>3138.7570000000001</v>
      </c>
      <c r="M31" s="586">
        <v>1729.5150000000001</v>
      </c>
      <c r="N31" s="586">
        <v>7721.1059999999998</v>
      </c>
      <c r="O31" s="586">
        <v>499.803</v>
      </c>
      <c r="P31" s="586">
        <v>1017.045</v>
      </c>
      <c r="Q31" s="587">
        <v>1516.848</v>
      </c>
    </row>
    <row r="32" spans="2:17" ht="20.25" customHeight="1" x14ac:dyDescent="0.35">
      <c r="B32" s="17" t="s">
        <v>285</v>
      </c>
      <c r="C32" s="585">
        <v>16957.37</v>
      </c>
      <c r="D32" s="585">
        <v>0</v>
      </c>
      <c r="E32" s="585">
        <v>3961.2464131163201</v>
      </c>
      <c r="F32" s="585">
        <v>12996.123586883679</v>
      </c>
      <c r="G32" s="585">
        <v>5580.6360000000004</v>
      </c>
      <c r="H32" s="585">
        <v>0</v>
      </c>
      <c r="I32" s="585">
        <v>50297.843000000001</v>
      </c>
      <c r="J32" s="585">
        <v>0</v>
      </c>
      <c r="K32" s="586">
        <v>-31721.083413116321</v>
      </c>
      <c r="L32" s="586">
        <v>815.49699999999996</v>
      </c>
      <c r="M32" s="586">
        <v>1615.568</v>
      </c>
      <c r="N32" s="586">
        <v>4270.0119999999997</v>
      </c>
      <c r="O32" s="586">
        <v>-38422.160413116319</v>
      </c>
      <c r="P32" s="586">
        <v>0</v>
      </c>
      <c r="Q32" s="587">
        <v>-38422.160413116319</v>
      </c>
    </row>
    <row r="33" spans="2:17" ht="20.25" customHeight="1" x14ac:dyDescent="0.35">
      <c r="B33" s="17" t="s">
        <v>286</v>
      </c>
      <c r="C33" s="585">
        <v>168946.25983</v>
      </c>
      <c r="D33" s="585">
        <v>0</v>
      </c>
      <c r="E33" s="585">
        <v>170295.6486453588</v>
      </c>
      <c r="F33" s="585">
        <v>-1349.388815358788</v>
      </c>
      <c r="G33" s="585">
        <v>554.78782306209951</v>
      </c>
      <c r="H33" s="585">
        <v>0</v>
      </c>
      <c r="I33" s="585">
        <v>504.06916918031868</v>
      </c>
      <c r="J33" s="585">
        <v>0</v>
      </c>
      <c r="K33" s="586">
        <v>-1298.670161477007</v>
      </c>
      <c r="L33" s="586">
        <v>-6766.9543699038777</v>
      </c>
      <c r="M33" s="586">
        <v>-4937.954240963124</v>
      </c>
      <c r="N33" s="586">
        <v>28490.94058446063</v>
      </c>
      <c r="O33" s="586">
        <v>-18084.702135070642</v>
      </c>
      <c r="P33" s="586">
        <v>0</v>
      </c>
      <c r="Q33" s="587">
        <v>-18084.702135070642</v>
      </c>
    </row>
    <row r="34" spans="2:17" ht="20.25" customHeight="1" x14ac:dyDescent="0.35">
      <c r="B34" s="17" t="s">
        <v>287</v>
      </c>
      <c r="C34" s="585">
        <v>631.447</v>
      </c>
      <c r="D34" s="585">
        <v>0</v>
      </c>
      <c r="E34" s="585">
        <v>225.00498999999999</v>
      </c>
      <c r="F34" s="585">
        <v>406.44200999999998</v>
      </c>
      <c r="G34" s="585">
        <v>0</v>
      </c>
      <c r="H34" s="585">
        <v>0</v>
      </c>
      <c r="I34" s="585">
        <v>250.93799999999999</v>
      </c>
      <c r="J34" s="585">
        <v>0</v>
      </c>
      <c r="K34" s="586">
        <v>155.50400999999999</v>
      </c>
      <c r="L34" s="586">
        <v>0</v>
      </c>
      <c r="M34" s="586">
        <v>0</v>
      </c>
      <c r="N34" s="586">
        <v>341.43044810456172</v>
      </c>
      <c r="O34" s="586">
        <v>-185.9264381045617</v>
      </c>
      <c r="P34" s="586">
        <v>82.689470274699701</v>
      </c>
      <c r="Q34" s="587">
        <v>-103.236967829862</v>
      </c>
    </row>
    <row r="35" spans="2:17" ht="20.25" customHeight="1" x14ac:dyDescent="0.35">
      <c r="B35" s="17" t="s">
        <v>288</v>
      </c>
      <c r="C35" s="585">
        <v>0</v>
      </c>
      <c r="D35" s="585">
        <v>0</v>
      </c>
      <c r="E35" s="585">
        <v>0</v>
      </c>
      <c r="F35" s="585">
        <v>0</v>
      </c>
      <c r="G35" s="585">
        <v>0</v>
      </c>
      <c r="H35" s="585">
        <v>0</v>
      </c>
      <c r="I35" s="585">
        <v>0</v>
      </c>
      <c r="J35" s="585">
        <v>0</v>
      </c>
      <c r="K35" s="586">
        <v>0</v>
      </c>
      <c r="L35" s="586">
        <v>0</v>
      </c>
      <c r="M35" s="586">
        <v>0</v>
      </c>
      <c r="N35" s="586">
        <v>0</v>
      </c>
      <c r="O35" s="586">
        <v>0</v>
      </c>
      <c r="P35" s="586">
        <v>0</v>
      </c>
      <c r="Q35" s="587">
        <v>0</v>
      </c>
    </row>
    <row r="36" spans="2:17" ht="20.25" customHeight="1" x14ac:dyDescent="0.35">
      <c r="B36" s="17" t="s">
        <v>48</v>
      </c>
      <c r="C36" s="585">
        <v>38403.171000000002</v>
      </c>
      <c r="D36" s="585">
        <v>0</v>
      </c>
      <c r="E36" s="585">
        <v>5409.664674346569</v>
      </c>
      <c r="F36" s="585">
        <v>32993.506325653427</v>
      </c>
      <c r="G36" s="585">
        <v>18020.644522407081</v>
      </c>
      <c r="H36" s="585">
        <v>0</v>
      </c>
      <c r="I36" s="585">
        <v>0</v>
      </c>
      <c r="J36" s="585">
        <v>0</v>
      </c>
      <c r="K36" s="586">
        <v>51014.150848060497</v>
      </c>
      <c r="L36" s="586">
        <v>2849.489</v>
      </c>
      <c r="M36" s="586">
        <v>1188.6045263121141</v>
      </c>
      <c r="N36" s="586">
        <v>14240.521931361411</v>
      </c>
      <c r="O36" s="586">
        <v>32735.53539038698</v>
      </c>
      <c r="P36" s="586">
        <v>2289.807328484605</v>
      </c>
      <c r="Q36" s="587">
        <v>35025.342718871587</v>
      </c>
    </row>
    <row r="37" spans="2:17" ht="20.25" customHeight="1" x14ac:dyDescent="0.35">
      <c r="B37" s="17" t="s">
        <v>49</v>
      </c>
      <c r="C37" s="585">
        <v>131271.80100000001</v>
      </c>
      <c r="D37" s="585">
        <v>953.43899999999996</v>
      </c>
      <c r="E37" s="585">
        <v>11471.035</v>
      </c>
      <c r="F37" s="585">
        <v>120754.205</v>
      </c>
      <c r="G37" s="585">
        <v>23209.888999999999</v>
      </c>
      <c r="H37" s="585">
        <v>0</v>
      </c>
      <c r="I37" s="585">
        <v>25386.304</v>
      </c>
      <c r="J37" s="585">
        <v>0</v>
      </c>
      <c r="K37" s="586">
        <v>118577.79</v>
      </c>
      <c r="L37" s="586">
        <v>39062.75869648865</v>
      </c>
      <c r="M37" s="586">
        <v>24236.67</v>
      </c>
      <c r="N37" s="586">
        <v>56235.555281648842</v>
      </c>
      <c r="O37" s="586">
        <v>-957.1939781374931</v>
      </c>
      <c r="P37" s="586">
        <v>20759.366000000002</v>
      </c>
      <c r="Q37" s="587">
        <v>19802.172021862509</v>
      </c>
    </row>
    <row r="38" spans="2:17" ht="20.25" customHeight="1" x14ac:dyDescent="0.35">
      <c r="B38" s="17" t="s">
        <v>289</v>
      </c>
      <c r="C38" s="585">
        <v>109438.541</v>
      </c>
      <c r="D38" s="585">
        <v>0</v>
      </c>
      <c r="E38" s="585">
        <v>4959.5119999999997</v>
      </c>
      <c r="F38" s="585">
        <v>104479.02899999999</v>
      </c>
      <c r="G38" s="585">
        <v>35358.76</v>
      </c>
      <c r="H38" s="585">
        <v>0</v>
      </c>
      <c r="I38" s="585">
        <v>37200.660000000003</v>
      </c>
      <c r="J38" s="585">
        <v>0</v>
      </c>
      <c r="K38" s="586">
        <v>102637.129</v>
      </c>
      <c r="L38" s="586">
        <v>804.572</v>
      </c>
      <c r="M38" s="586">
        <v>14580.138000000001</v>
      </c>
      <c r="N38" s="586">
        <v>53482.087</v>
      </c>
      <c r="O38" s="586">
        <v>33770.332000000002</v>
      </c>
      <c r="P38" s="586">
        <v>11145.457</v>
      </c>
      <c r="Q38" s="587">
        <v>44915.788999999997</v>
      </c>
    </row>
    <row r="39" spans="2:17" ht="20.25" customHeight="1" x14ac:dyDescent="0.35">
      <c r="B39" s="17" t="s">
        <v>50</v>
      </c>
      <c r="C39" s="585">
        <v>13252.12852</v>
      </c>
      <c r="D39" s="585">
        <v>0</v>
      </c>
      <c r="E39" s="585">
        <v>5474.3929712639328</v>
      </c>
      <c r="F39" s="585">
        <v>7777.7355487360664</v>
      </c>
      <c r="G39" s="585">
        <v>2883.855</v>
      </c>
      <c r="H39" s="585">
        <v>0</v>
      </c>
      <c r="I39" s="585">
        <v>3533.5169999999998</v>
      </c>
      <c r="J39" s="585">
        <v>757.22794999999996</v>
      </c>
      <c r="K39" s="586">
        <v>6370.8455987360658</v>
      </c>
      <c r="L39" s="586">
        <v>-19275.58942924385</v>
      </c>
      <c r="M39" s="586">
        <v>-64.186000000000007</v>
      </c>
      <c r="N39" s="586">
        <v>5578.3871993514013</v>
      </c>
      <c r="O39" s="586">
        <v>20132.233828628519</v>
      </c>
      <c r="P39" s="586">
        <v>418.49968598582569</v>
      </c>
      <c r="Q39" s="587">
        <v>20550.733514614341</v>
      </c>
    </row>
    <row r="40" spans="2:17" ht="20.25" customHeight="1" x14ac:dyDescent="0.35">
      <c r="B40" s="17" t="s">
        <v>51</v>
      </c>
      <c r="C40" s="585">
        <v>6128</v>
      </c>
      <c r="D40" s="585">
        <v>0</v>
      </c>
      <c r="E40" s="585">
        <v>2312</v>
      </c>
      <c r="F40" s="585">
        <v>3816</v>
      </c>
      <c r="G40" s="585">
        <v>2407</v>
      </c>
      <c r="H40" s="585">
        <v>506</v>
      </c>
      <c r="I40" s="585">
        <v>1172</v>
      </c>
      <c r="J40" s="585">
        <v>506</v>
      </c>
      <c r="K40" s="586">
        <v>5051</v>
      </c>
      <c r="L40" s="586">
        <v>2597</v>
      </c>
      <c r="M40" s="586">
        <v>727</v>
      </c>
      <c r="N40" s="586">
        <v>2964</v>
      </c>
      <c r="O40" s="586">
        <v>-1237</v>
      </c>
      <c r="P40" s="586">
        <v>0</v>
      </c>
      <c r="Q40" s="587">
        <v>-1237</v>
      </c>
    </row>
    <row r="41" spans="2:17" ht="20.25" customHeight="1" x14ac:dyDescent="0.35">
      <c r="B41" s="17" t="s">
        <v>52</v>
      </c>
      <c r="C41" s="585">
        <v>4290.9880000000003</v>
      </c>
      <c r="D41" s="585">
        <v>0</v>
      </c>
      <c r="E41" s="585">
        <v>0</v>
      </c>
      <c r="F41" s="585">
        <v>4290.9880000000003</v>
      </c>
      <c r="G41" s="585">
        <v>0</v>
      </c>
      <c r="H41" s="585">
        <v>0</v>
      </c>
      <c r="I41" s="585">
        <v>-309.78100000000001</v>
      </c>
      <c r="J41" s="585">
        <v>0</v>
      </c>
      <c r="K41" s="586">
        <v>4600.7690000000002</v>
      </c>
      <c r="L41" s="586">
        <v>3143.6590000000001</v>
      </c>
      <c r="M41" s="586">
        <v>293.197</v>
      </c>
      <c r="N41" s="586">
        <v>1981.860376240513</v>
      </c>
      <c r="O41" s="586">
        <v>-817.94737624051334</v>
      </c>
      <c r="P41" s="586">
        <v>0</v>
      </c>
      <c r="Q41" s="587">
        <v>-817.94737624051334</v>
      </c>
    </row>
    <row r="42" spans="2:17" ht="20.25" customHeight="1" x14ac:dyDescent="0.35">
      <c r="B42" s="17" t="s">
        <v>54</v>
      </c>
      <c r="C42" s="585">
        <v>0</v>
      </c>
      <c r="D42" s="585">
        <v>0</v>
      </c>
      <c r="E42" s="585">
        <v>0</v>
      </c>
      <c r="F42" s="585">
        <v>0</v>
      </c>
      <c r="G42" s="585">
        <v>0</v>
      </c>
      <c r="H42" s="585">
        <v>0</v>
      </c>
      <c r="I42" s="585">
        <v>0</v>
      </c>
      <c r="J42" s="585">
        <v>0</v>
      </c>
      <c r="K42" s="586">
        <v>0</v>
      </c>
      <c r="L42" s="586">
        <v>0</v>
      </c>
      <c r="M42" s="586">
        <v>0</v>
      </c>
      <c r="N42" s="586">
        <v>0</v>
      </c>
      <c r="O42" s="586">
        <v>0</v>
      </c>
      <c r="P42" s="586">
        <v>0</v>
      </c>
      <c r="Q42" s="587">
        <v>0</v>
      </c>
    </row>
    <row r="43" spans="2:17" ht="20.25" customHeight="1" x14ac:dyDescent="0.35">
      <c r="B43" s="163" t="s">
        <v>55</v>
      </c>
      <c r="C43" s="588">
        <f t="shared" ref="C43:Q43" si="0">SUM(C6:C42)</f>
        <v>4804871.9039899986</v>
      </c>
      <c r="D43" s="588">
        <f t="shared" si="0"/>
        <v>56780.49826</v>
      </c>
      <c r="E43" s="588">
        <f t="shared" si="0"/>
        <v>2467196.1872875779</v>
      </c>
      <c r="F43" s="588">
        <f t="shared" si="0"/>
        <v>2394457.2149624205</v>
      </c>
      <c r="G43" s="588">
        <f t="shared" si="0"/>
        <v>803572.4446545461</v>
      </c>
      <c r="H43" s="588">
        <f t="shared" si="0"/>
        <v>588</v>
      </c>
      <c r="I43" s="588">
        <f t="shared" si="0"/>
        <v>785433.39664679137</v>
      </c>
      <c r="J43" s="588">
        <f t="shared" si="0"/>
        <v>14438.445950000001</v>
      </c>
      <c r="K43" s="588">
        <f t="shared" si="0"/>
        <v>2398744.817020175</v>
      </c>
      <c r="L43" s="588">
        <f t="shared" si="0"/>
        <v>996619.11459527095</v>
      </c>
      <c r="M43" s="588">
        <f t="shared" si="0"/>
        <v>177031.85969343348</v>
      </c>
      <c r="N43" s="588">
        <f t="shared" si="0"/>
        <v>994385.40757450624</v>
      </c>
      <c r="O43" s="588">
        <f t="shared" si="0"/>
        <v>230708.43515696528</v>
      </c>
      <c r="P43" s="588">
        <f t="shared" si="0"/>
        <v>307961.23898279289</v>
      </c>
      <c r="Q43" s="588">
        <f t="shared" si="0"/>
        <v>538669.67413975811</v>
      </c>
    </row>
    <row r="44" spans="2:17" ht="20.25" customHeight="1" x14ac:dyDescent="0.35">
      <c r="B44" s="794" t="s">
        <v>56</v>
      </c>
      <c r="C44" s="723"/>
      <c r="D44" s="723"/>
      <c r="E44" s="723"/>
      <c r="F44" s="723"/>
      <c r="G44" s="723"/>
      <c r="H44" s="723"/>
      <c r="I44" s="723"/>
      <c r="J44" s="723"/>
      <c r="K44" s="723"/>
      <c r="L44" s="723"/>
      <c r="M44" s="723"/>
      <c r="N44" s="723"/>
      <c r="O44" s="723"/>
      <c r="P44" s="723"/>
      <c r="Q44" s="724"/>
    </row>
    <row r="45" spans="2:17" ht="20.25" customHeight="1" x14ac:dyDescent="0.35">
      <c r="B45" s="17" t="s">
        <v>57</v>
      </c>
      <c r="C45" s="586">
        <v>0</v>
      </c>
      <c r="D45" s="586">
        <v>80828.096999999994</v>
      </c>
      <c r="E45" s="586">
        <v>0</v>
      </c>
      <c r="F45" s="586">
        <v>80828.096999999994</v>
      </c>
      <c r="G45" s="586">
        <v>374.44136855399228</v>
      </c>
      <c r="H45" s="586">
        <v>0</v>
      </c>
      <c r="I45" s="586">
        <v>6439.3034021537978</v>
      </c>
      <c r="J45" s="586">
        <v>0</v>
      </c>
      <c r="K45" s="586">
        <v>74763.23496640021</v>
      </c>
      <c r="L45" s="586">
        <v>49354.306322756936</v>
      </c>
      <c r="M45" s="586">
        <v>20848.87</v>
      </c>
      <c r="N45" s="586">
        <v>7150.7737153841081</v>
      </c>
      <c r="O45" s="586">
        <v>-2590.7150717408481</v>
      </c>
      <c r="P45" s="586">
        <v>9206.1792183258567</v>
      </c>
      <c r="Q45" s="587">
        <v>6615.4641465850091</v>
      </c>
    </row>
    <row r="46" spans="2:17" ht="20.25" customHeight="1" x14ac:dyDescent="0.35">
      <c r="B46" s="17" t="s">
        <v>290</v>
      </c>
      <c r="C46" s="586">
        <v>0</v>
      </c>
      <c r="D46" s="586">
        <v>0</v>
      </c>
      <c r="E46" s="586">
        <v>0</v>
      </c>
      <c r="F46" s="586">
        <v>0</v>
      </c>
      <c r="G46" s="586">
        <v>0</v>
      </c>
      <c r="H46" s="586">
        <v>0</v>
      </c>
      <c r="I46" s="586">
        <v>0</v>
      </c>
      <c r="J46" s="586">
        <v>0</v>
      </c>
      <c r="K46" s="586">
        <v>0</v>
      </c>
      <c r="L46" s="586">
        <v>0</v>
      </c>
      <c r="M46" s="586">
        <v>0</v>
      </c>
      <c r="N46" s="586">
        <v>0</v>
      </c>
      <c r="O46" s="586">
        <v>0</v>
      </c>
      <c r="P46" s="586">
        <v>0</v>
      </c>
      <c r="Q46" s="587">
        <v>0</v>
      </c>
    </row>
    <row r="47" spans="2:17" ht="20.25" customHeight="1" x14ac:dyDescent="0.35">
      <c r="B47" s="17" t="s">
        <v>291</v>
      </c>
      <c r="C47" s="586">
        <v>0</v>
      </c>
      <c r="D47" s="586">
        <v>89746.338000000003</v>
      </c>
      <c r="E47" s="586">
        <v>0</v>
      </c>
      <c r="F47" s="586">
        <v>89746.338000000003</v>
      </c>
      <c r="G47" s="586">
        <v>24758.169744917552</v>
      </c>
      <c r="H47" s="586">
        <v>0</v>
      </c>
      <c r="I47" s="586">
        <v>57485.584341531823</v>
      </c>
      <c r="J47" s="586">
        <v>31.912530627492711</v>
      </c>
      <c r="K47" s="586">
        <v>56987.010872758226</v>
      </c>
      <c r="L47" s="586">
        <v>42467.129525508797</v>
      </c>
      <c r="M47" s="586">
        <v>35693.936000000002</v>
      </c>
      <c r="N47" s="586">
        <v>15662.33037742677</v>
      </c>
      <c r="O47" s="586">
        <v>-36836.385030177342</v>
      </c>
      <c r="P47" s="586">
        <v>9970.4692096492399</v>
      </c>
      <c r="Q47" s="587">
        <v>-26865.915820528098</v>
      </c>
    </row>
    <row r="48" spans="2:17" ht="20.25" customHeight="1" x14ac:dyDescent="0.35">
      <c r="B48" s="17" t="s">
        <v>59</v>
      </c>
      <c r="C48" s="586">
        <v>0</v>
      </c>
      <c r="D48" s="586">
        <v>115462.89599999999</v>
      </c>
      <c r="E48" s="586">
        <v>0</v>
      </c>
      <c r="F48" s="586">
        <v>115462.89599999999</v>
      </c>
      <c r="G48" s="586">
        <v>536.89200000000005</v>
      </c>
      <c r="H48" s="586">
        <v>0</v>
      </c>
      <c r="I48" s="586">
        <v>138194.783</v>
      </c>
      <c r="J48" s="586">
        <v>0</v>
      </c>
      <c r="K48" s="586">
        <v>-22194.994999999999</v>
      </c>
      <c r="L48" s="586">
        <v>3245.232</v>
      </c>
      <c r="M48" s="586">
        <v>35492.661999999997</v>
      </c>
      <c r="N48" s="586">
        <v>10017.687</v>
      </c>
      <c r="O48" s="586">
        <v>-70950.576000000001</v>
      </c>
      <c r="P48" s="586">
        <v>27465.295999999998</v>
      </c>
      <c r="Q48" s="587">
        <v>-43485.279999999999</v>
      </c>
    </row>
    <row r="49" spans="2:17" ht="20.25" customHeight="1" x14ac:dyDescent="0.35">
      <c r="B49" s="245" t="s">
        <v>292</v>
      </c>
      <c r="C49" s="604">
        <v>0</v>
      </c>
      <c r="D49" s="604">
        <v>30176.004000000001</v>
      </c>
      <c r="E49" s="604">
        <v>1991.0070000000001</v>
      </c>
      <c r="F49" s="604">
        <v>28184.996999999999</v>
      </c>
      <c r="G49" s="604">
        <v>9148.1149999999998</v>
      </c>
      <c r="H49" s="604">
        <v>0</v>
      </c>
      <c r="I49" s="604">
        <v>21026.892</v>
      </c>
      <c r="J49" s="604">
        <v>0</v>
      </c>
      <c r="K49" s="604">
        <v>16306.22</v>
      </c>
      <c r="L49" s="604">
        <v>9028.683617741528</v>
      </c>
      <c r="M49" s="604">
        <v>2413.478513226024</v>
      </c>
      <c r="N49" s="604">
        <v>9377.8621840307969</v>
      </c>
      <c r="O49" s="604">
        <v>-4513.8043149983496</v>
      </c>
      <c r="P49" s="604">
        <v>5916.0693685035403</v>
      </c>
      <c r="Q49" s="598">
        <v>1402.265053505191</v>
      </c>
    </row>
    <row r="50" spans="2:17" ht="20.25" customHeight="1" x14ac:dyDescent="0.35">
      <c r="B50" s="244" t="s">
        <v>55</v>
      </c>
      <c r="C50" s="599">
        <f t="shared" ref="C50:Q50" si="1">SUM(C45:C49)</f>
        <v>0</v>
      </c>
      <c r="D50" s="599">
        <f t="shared" si="1"/>
        <v>316213.33500000002</v>
      </c>
      <c r="E50" s="599">
        <f t="shared" si="1"/>
        <v>1991.0070000000001</v>
      </c>
      <c r="F50" s="599">
        <f t="shared" si="1"/>
        <v>314222.32799999998</v>
      </c>
      <c r="G50" s="599">
        <f t="shared" si="1"/>
        <v>34817.618113471544</v>
      </c>
      <c r="H50" s="599">
        <f t="shared" si="1"/>
        <v>0</v>
      </c>
      <c r="I50" s="599">
        <f t="shared" si="1"/>
        <v>223146.56274368562</v>
      </c>
      <c r="J50" s="599">
        <f t="shared" si="1"/>
        <v>31.912530627492711</v>
      </c>
      <c r="K50" s="599">
        <f t="shared" si="1"/>
        <v>125861.47083915843</v>
      </c>
      <c r="L50" s="599">
        <f t="shared" si="1"/>
        <v>104095.35146600727</v>
      </c>
      <c r="M50" s="599">
        <f t="shared" si="1"/>
        <v>94448.946513226023</v>
      </c>
      <c r="N50" s="599">
        <f t="shared" si="1"/>
        <v>42208.653276841673</v>
      </c>
      <c r="O50" s="599">
        <f t="shared" si="1"/>
        <v>-114891.48041691654</v>
      </c>
      <c r="P50" s="599">
        <f t="shared" si="1"/>
        <v>52558.013796478626</v>
      </c>
      <c r="Q50" s="599">
        <f t="shared" si="1"/>
        <v>-62333.466620437895</v>
      </c>
    </row>
    <row r="51" spans="2:17" ht="20.25" customHeight="1" x14ac:dyDescent="0.35">
      <c r="B51" s="835" t="s">
        <v>61</v>
      </c>
      <c r="C51" s="728"/>
      <c r="D51" s="728"/>
      <c r="E51" s="728"/>
      <c r="F51" s="728"/>
      <c r="G51" s="728"/>
      <c r="H51" s="728"/>
      <c r="I51" s="728"/>
      <c r="J51" s="728"/>
      <c r="K51" s="728"/>
      <c r="L51" s="728"/>
      <c r="M51" s="728"/>
      <c r="N51" s="728"/>
      <c r="O51" s="728"/>
      <c r="P51" s="728"/>
      <c r="Q51" s="728"/>
    </row>
  </sheetData>
  <sheetProtection algorithmName="SHA-512" hashValue="6n+qayIkm7H2WF0SjNTQr8v4ozyz7ejKHMFNGACEt22iAlrSmQMQ2E1TllS1aheG7cT6IvliCo/K36DZjwkXRA==" saltValue="Vtog3EJbp2jRdxeLjzyFYg==" spinCount="100000" sheet="1" objects="1" scenarios="1"/>
  <mergeCells count="4">
    <mergeCell ref="B5:Q5"/>
    <mergeCell ref="B51:Q51"/>
    <mergeCell ref="B3:Q3"/>
    <mergeCell ref="B44:Q44"/>
  </mergeCells>
  <pageMargins left="0.7" right="0.7" top="0.75" bottom="0.75" header="0.3" footer="0.3"/>
  <pageSetup scale="43" orientation="landscape"/>
  <headerFooter>
    <oddFooter>&amp;C_x000D_&amp;1#&amp;"Calibri"&amp;11&amp;K000000 Britam Public</oddFooter>
  </headerFooter>
  <drawing r:id="rId1"/>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1"/>
  <dimension ref="B2:Q48"/>
  <sheetViews>
    <sheetView topLeftCell="F1" workbookViewId="0">
      <selection activeCell="G41" sqref="G41:P41"/>
    </sheetView>
  </sheetViews>
  <sheetFormatPr defaultRowHeight="14.5" x14ac:dyDescent="0.35"/>
  <cols>
    <col min="2" max="2" width="35.453125" customWidth="1"/>
    <col min="3" max="10" width="15.453125" customWidth="1"/>
    <col min="11" max="11" width="17.54296875" customWidth="1"/>
    <col min="12" max="16" width="15.453125" customWidth="1"/>
    <col min="17" max="17" width="16.453125" customWidth="1"/>
  </cols>
  <sheetData>
    <row r="2" spans="2:17" x14ac:dyDescent="0.35">
      <c r="B2" s="821" t="s">
        <v>489</v>
      </c>
      <c r="C2" s="723"/>
      <c r="D2" s="723"/>
      <c r="E2" s="723"/>
      <c r="F2" s="723"/>
      <c r="G2" s="723"/>
      <c r="H2" s="723"/>
      <c r="I2" s="723"/>
      <c r="J2" s="723"/>
      <c r="K2" s="723"/>
      <c r="L2" s="723"/>
      <c r="M2" s="723"/>
      <c r="N2" s="723"/>
      <c r="O2" s="723"/>
      <c r="P2" s="723"/>
      <c r="Q2" s="724"/>
    </row>
    <row r="3" spans="2:17" ht="34.5" customHeight="1" x14ac:dyDescent="0.35">
      <c r="B3" s="13" t="s">
        <v>1</v>
      </c>
      <c r="C3" s="15" t="s">
        <v>479</v>
      </c>
      <c r="D3" s="15" t="s">
        <v>480</v>
      </c>
      <c r="E3" s="15" t="s">
        <v>481</v>
      </c>
      <c r="F3" s="15" t="s">
        <v>204</v>
      </c>
      <c r="G3" s="15" t="s">
        <v>482</v>
      </c>
      <c r="H3" s="15" t="s">
        <v>483</v>
      </c>
      <c r="I3" s="15" t="s">
        <v>484</v>
      </c>
      <c r="J3" s="15" t="s">
        <v>483</v>
      </c>
      <c r="K3" s="16" t="s">
        <v>485</v>
      </c>
      <c r="L3" s="16" t="s">
        <v>486</v>
      </c>
      <c r="M3" s="16" t="s">
        <v>407</v>
      </c>
      <c r="N3" s="16" t="s">
        <v>408</v>
      </c>
      <c r="O3" s="16" t="s">
        <v>487</v>
      </c>
      <c r="P3" s="16" t="s">
        <v>3</v>
      </c>
      <c r="Q3" s="16" t="s">
        <v>488</v>
      </c>
    </row>
    <row r="4" spans="2:17" x14ac:dyDescent="0.35">
      <c r="B4" s="726" t="s">
        <v>17</v>
      </c>
      <c r="C4" s="723"/>
      <c r="D4" s="723"/>
      <c r="E4" s="723"/>
      <c r="F4" s="723"/>
      <c r="G4" s="723"/>
      <c r="H4" s="723"/>
      <c r="I4" s="723"/>
      <c r="J4" s="723"/>
      <c r="K4" s="723"/>
      <c r="L4" s="723"/>
      <c r="M4" s="723"/>
      <c r="N4" s="723"/>
      <c r="O4" s="723"/>
      <c r="P4" s="723"/>
      <c r="Q4" s="724"/>
    </row>
    <row r="5" spans="2:17" ht="15" customHeight="1" x14ac:dyDescent="0.35">
      <c r="B5" s="17" t="s">
        <v>18</v>
      </c>
      <c r="C5" s="6" t="e">
        <f>#REF!</f>
        <v>#REF!</v>
      </c>
      <c r="D5" s="6" t="e">
        <f>#REF!</f>
        <v>#REF!</v>
      </c>
      <c r="E5" s="6" t="e">
        <f>#REF!</f>
        <v>#REF!</v>
      </c>
      <c r="F5" s="6" t="e">
        <f>#REF!</f>
        <v>#REF!</v>
      </c>
      <c r="G5" s="6" t="e">
        <f>#REF!</f>
        <v>#REF!</v>
      </c>
      <c r="H5" s="6" t="e">
        <f>#REF!</f>
        <v>#REF!</v>
      </c>
      <c r="I5" s="6" t="e">
        <f>#REF!</f>
        <v>#REF!</v>
      </c>
      <c r="J5" s="6" t="e">
        <f>#REF!</f>
        <v>#REF!</v>
      </c>
      <c r="K5" s="18" t="e">
        <f>#REF!</f>
        <v>#REF!</v>
      </c>
      <c r="L5" s="18" t="e">
        <f>#REF!</f>
        <v>#REF!</v>
      </c>
      <c r="M5" s="18" t="e">
        <f>#REF!</f>
        <v>#REF!</v>
      </c>
      <c r="N5" s="18" t="e">
        <f>#REF!</f>
        <v>#REF!</v>
      </c>
      <c r="O5" s="18" t="e">
        <f>#REF!</f>
        <v>#REF!</v>
      </c>
      <c r="P5" s="18" t="e">
        <f>#REF!</f>
        <v>#REF!</v>
      </c>
      <c r="Q5" s="19" t="e">
        <f>#REF!</f>
        <v>#REF!</v>
      </c>
    </row>
    <row r="6" spans="2:17" ht="15" customHeight="1" x14ac:dyDescent="0.35">
      <c r="B6" s="17" t="s">
        <v>19</v>
      </c>
      <c r="C6" s="6" t="e">
        <f>#REF!</f>
        <v>#REF!</v>
      </c>
      <c r="D6" s="6" t="e">
        <f>#REF!</f>
        <v>#REF!</v>
      </c>
      <c r="E6" s="6" t="e">
        <f>#REF!</f>
        <v>#REF!</v>
      </c>
      <c r="F6" s="6" t="e">
        <f>#REF!</f>
        <v>#REF!</v>
      </c>
      <c r="G6" s="6" t="e">
        <f>#REF!</f>
        <v>#REF!</v>
      </c>
      <c r="H6" s="6" t="e">
        <f>#REF!</f>
        <v>#REF!</v>
      </c>
      <c r="I6" s="6" t="e">
        <f>#REF!</f>
        <v>#REF!</v>
      </c>
      <c r="J6" s="6" t="e">
        <f>#REF!</f>
        <v>#REF!</v>
      </c>
      <c r="K6" s="18" t="e">
        <f>#REF!</f>
        <v>#REF!</v>
      </c>
      <c r="L6" s="18" t="e">
        <f>#REF!</f>
        <v>#REF!</v>
      </c>
      <c r="M6" s="18" t="e">
        <f>#REF!</f>
        <v>#REF!</v>
      </c>
      <c r="N6" s="18" t="e">
        <f>#REF!</f>
        <v>#REF!</v>
      </c>
      <c r="O6" s="18" t="e">
        <f>#REF!</f>
        <v>#REF!</v>
      </c>
      <c r="P6" s="18" t="e">
        <f>#REF!</f>
        <v>#REF!</v>
      </c>
      <c r="Q6" s="19" t="e">
        <f>#REF!</f>
        <v>#REF!</v>
      </c>
    </row>
    <row r="7" spans="2:17" ht="15" customHeight="1" x14ac:dyDescent="0.35">
      <c r="B7" s="17" t="s">
        <v>20</v>
      </c>
      <c r="C7" s="6" t="e">
        <f>#REF!</f>
        <v>#REF!</v>
      </c>
      <c r="D7" s="6" t="e">
        <f>#REF!</f>
        <v>#REF!</v>
      </c>
      <c r="E7" s="6" t="e">
        <f>#REF!</f>
        <v>#REF!</v>
      </c>
      <c r="F7" s="6" t="e">
        <f>#REF!</f>
        <v>#REF!</v>
      </c>
      <c r="G7" s="6" t="e">
        <f>#REF!</f>
        <v>#REF!</v>
      </c>
      <c r="H7" s="6" t="e">
        <f>#REF!</f>
        <v>#REF!</v>
      </c>
      <c r="I7" s="6" t="e">
        <f>#REF!</f>
        <v>#REF!</v>
      </c>
      <c r="J7" s="6" t="e">
        <f>#REF!</f>
        <v>#REF!</v>
      </c>
      <c r="K7" s="18" t="e">
        <f>#REF!</f>
        <v>#REF!</v>
      </c>
      <c r="L7" s="18" t="e">
        <f>#REF!</f>
        <v>#REF!</v>
      </c>
      <c r="M7" s="18" t="e">
        <f>#REF!</f>
        <v>#REF!</v>
      </c>
      <c r="N7" s="18" t="e">
        <f>#REF!</f>
        <v>#REF!</v>
      </c>
      <c r="O7" s="18" t="e">
        <f>#REF!</f>
        <v>#REF!</v>
      </c>
      <c r="P7" s="18" t="e">
        <f>#REF!</f>
        <v>#REF!</v>
      </c>
      <c r="Q7" s="19" t="e">
        <f>#REF!</f>
        <v>#REF!</v>
      </c>
    </row>
    <row r="8" spans="2:17" ht="15" customHeight="1" x14ac:dyDescent="0.35">
      <c r="B8" s="17" t="s">
        <v>22</v>
      </c>
      <c r="C8" s="6" t="e">
        <f>#REF!</f>
        <v>#REF!</v>
      </c>
      <c r="D8" s="6" t="e">
        <f>#REF!</f>
        <v>#REF!</v>
      </c>
      <c r="E8" s="6" t="e">
        <f>#REF!</f>
        <v>#REF!</v>
      </c>
      <c r="F8" s="6" t="e">
        <f>#REF!</f>
        <v>#REF!</v>
      </c>
      <c r="G8" s="6" t="e">
        <f>#REF!</f>
        <v>#REF!</v>
      </c>
      <c r="H8" s="6" t="e">
        <f>#REF!</f>
        <v>#REF!</v>
      </c>
      <c r="I8" s="6" t="e">
        <f>#REF!</f>
        <v>#REF!</v>
      </c>
      <c r="J8" s="6" t="e">
        <f>#REF!</f>
        <v>#REF!</v>
      </c>
      <c r="K8" s="18" t="e">
        <f>#REF!</f>
        <v>#REF!</v>
      </c>
      <c r="L8" s="18" t="e">
        <f>#REF!</f>
        <v>#REF!</v>
      </c>
      <c r="M8" s="18" t="e">
        <f>#REF!</f>
        <v>#REF!</v>
      </c>
      <c r="N8" s="18" t="e">
        <f>#REF!</f>
        <v>#REF!</v>
      </c>
      <c r="O8" s="18" t="e">
        <f>#REF!</f>
        <v>#REF!</v>
      </c>
      <c r="P8" s="18" t="e">
        <f>#REF!</f>
        <v>#REF!</v>
      </c>
      <c r="Q8" s="19" t="e">
        <f>#REF!</f>
        <v>#REF!</v>
      </c>
    </row>
    <row r="9" spans="2:17" ht="15" customHeight="1" x14ac:dyDescent="0.35">
      <c r="B9" s="17" t="s">
        <v>23</v>
      </c>
      <c r="C9" s="6" t="e">
        <f>#REF!</f>
        <v>#REF!</v>
      </c>
      <c r="D9" s="6" t="e">
        <f>#REF!</f>
        <v>#REF!</v>
      </c>
      <c r="E9" s="6" t="e">
        <f>#REF!</f>
        <v>#REF!</v>
      </c>
      <c r="F9" s="6" t="e">
        <f>#REF!</f>
        <v>#REF!</v>
      </c>
      <c r="G9" s="6" t="e">
        <f>#REF!</f>
        <v>#REF!</v>
      </c>
      <c r="H9" s="6" t="e">
        <f>#REF!</f>
        <v>#REF!</v>
      </c>
      <c r="I9" s="6" t="e">
        <f>#REF!</f>
        <v>#REF!</v>
      </c>
      <c r="J9" s="6" t="e">
        <f>#REF!</f>
        <v>#REF!</v>
      </c>
      <c r="K9" s="18" t="e">
        <f>#REF!</f>
        <v>#REF!</v>
      </c>
      <c r="L9" s="18" t="e">
        <f>#REF!</f>
        <v>#REF!</v>
      </c>
      <c r="M9" s="18" t="e">
        <f>#REF!</f>
        <v>#REF!</v>
      </c>
      <c r="N9" s="18" t="e">
        <f>#REF!</f>
        <v>#REF!</v>
      </c>
      <c r="O9" s="18" t="e">
        <f>#REF!</f>
        <v>#REF!</v>
      </c>
      <c r="P9" s="18" t="e">
        <f>#REF!</f>
        <v>#REF!</v>
      </c>
      <c r="Q9" s="19" t="e">
        <f>#REF!</f>
        <v>#REF!</v>
      </c>
    </row>
    <row r="10" spans="2:17" ht="15" customHeight="1" x14ac:dyDescent="0.35">
      <c r="B10" s="17" t="s">
        <v>24</v>
      </c>
      <c r="C10" s="6" t="e">
        <f>#REF!</f>
        <v>#REF!</v>
      </c>
      <c r="D10" s="6" t="e">
        <f>#REF!</f>
        <v>#REF!</v>
      </c>
      <c r="E10" s="6" t="e">
        <f>#REF!</f>
        <v>#REF!</v>
      </c>
      <c r="F10" s="6" t="e">
        <f>#REF!</f>
        <v>#REF!</v>
      </c>
      <c r="G10" s="6" t="e">
        <f>#REF!</f>
        <v>#REF!</v>
      </c>
      <c r="H10" s="6" t="e">
        <f>#REF!</f>
        <v>#REF!</v>
      </c>
      <c r="I10" s="6" t="e">
        <f>#REF!</f>
        <v>#REF!</v>
      </c>
      <c r="J10" s="6" t="e">
        <f>#REF!</f>
        <v>#REF!</v>
      </c>
      <c r="K10" s="18" t="e">
        <f>#REF!</f>
        <v>#REF!</v>
      </c>
      <c r="L10" s="18" t="e">
        <f>#REF!</f>
        <v>#REF!</v>
      </c>
      <c r="M10" s="18" t="e">
        <f>#REF!</f>
        <v>#REF!</v>
      </c>
      <c r="N10" s="18" t="e">
        <f>#REF!</f>
        <v>#REF!</v>
      </c>
      <c r="O10" s="18" t="e">
        <f>#REF!</f>
        <v>#REF!</v>
      </c>
      <c r="P10" s="18" t="e">
        <f>#REF!</f>
        <v>#REF!</v>
      </c>
      <c r="Q10" s="19" t="e">
        <f>#REF!</f>
        <v>#REF!</v>
      </c>
    </row>
    <row r="11" spans="2:17" ht="15" customHeight="1" x14ac:dyDescent="0.35">
      <c r="B11" s="17" t="s">
        <v>25</v>
      </c>
      <c r="C11" s="6" t="e">
        <f>#REF!</f>
        <v>#REF!</v>
      </c>
      <c r="D11" s="6" t="e">
        <f>#REF!</f>
        <v>#REF!</v>
      </c>
      <c r="E11" s="6" t="e">
        <f>#REF!</f>
        <v>#REF!</v>
      </c>
      <c r="F11" s="6" t="e">
        <f>#REF!</f>
        <v>#REF!</v>
      </c>
      <c r="G11" s="6" t="e">
        <f>#REF!</f>
        <v>#REF!</v>
      </c>
      <c r="H11" s="6" t="e">
        <f>#REF!</f>
        <v>#REF!</v>
      </c>
      <c r="I11" s="6" t="e">
        <f>#REF!</f>
        <v>#REF!</v>
      </c>
      <c r="J11" s="6" t="e">
        <f>#REF!</f>
        <v>#REF!</v>
      </c>
      <c r="K11" s="18" t="e">
        <f>#REF!</f>
        <v>#REF!</v>
      </c>
      <c r="L11" s="18" t="e">
        <f>#REF!</f>
        <v>#REF!</v>
      </c>
      <c r="M11" s="18" t="e">
        <f>#REF!</f>
        <v>#REF!</v>
      </c>
      <c r="N11" s="18" t="e">
        <f>#REF!</f>
        <v>#REF!</v>
      </c>
      <c r="O11" s="18" t="e">
        <f>#REF!</f>
        <v>#REF!</v>
      </c>
      <c r="P11" s="18" t="e">
        <f>#REF!</f>
        <v>#REF!</v>
      </c>
      <c r="Q11" s="19" t="e">
        <f>#REF!</f>
        <v>#REF!</v>
      </c>
    </row>
    <row r="12" spans="2:17" ht="15" customHeight="1" x14ac:dyDescent="0.35">
      <c r="B12" s="17" t="s">
        <v>26</v>
      </c>
      <c r="C12" s="6" t="e">
        <f>#REF!</f>
        <v>#REF!</v>
      </c>
      <c r="D12" s="6" t="e">
        <f>#REF!</f>
        <v>#REF!</v>
      </c>
      <c r="E12" s="6" t="e">
        <f>#REF!</f>
        <v>#REF!</v>
      </c>
      <c r="F12" s="6" t="e">
        <f>#REF!</f>
        <v>#REF!</v>
      </c>
      <c r="G12" s="6" t="e">
        <f>#REF!</f>
        <v>#REF!</v>
      </c>
      <c r="H12" s="6" t="e">
        <f>#REF!</f>
        <v>#REF!</v>
      </c>
      <c r="I12" s="6" t="e">
        <f>#REF!</f>
        <v>#REF!</v>
      </c>
      <c r="J12" s="6" t="e">
        <f>#REF!</f>
        <v>#REF!</v>
      </c>
      <c r="K12" s="18" t="e">
        <f>#REF!</f>
        <v>#REF!</v>
      </c>
      <c r="L12" s="18" t="e">
        <f>#REF!</f>
        <v>#REF!</v>
      </c>
      <c r="M12" s="18" t="e">
        <f>#REF!</f>
        <v>#REF!</v>
      </c>
      <c r="N12" s="18" t="e">
        <f>#REF!</f>
        <v>#REF!</v>
      </c>
      <c r="O12" s="18" t="e">
        <f>#REF!</f>
        <v>#REF!</v>
      </c>
      <c r="P12" s="18" t="e">
        <f>#REF!</f>
        <v>#REF!</v>
      </c>
      <c r="Q12" s="19" t="e">
        <f>#REF!</f>
        <v>#REF!</v>
      </c>
    </row>
    <row r="13" spans="2:17" ht="15" customHeight="1" x14ac:dyDescent="0.35">
      <c r="B13" s="17" t="s">
        <v>27</v>
      </c>
      <c r="C13" s="6" t="e">
        <f>#REF!</f>
        <v>#REF!</v>
      </c>
      <c r="D13" s="6" t="e">
        <f>#REF!</f>
        <v>#REF!</v>
      </c>
      <c r="E13" s="6" t="e">
        <f>#REF!</f>
        <v>#REF!</v>
      </c>
      <c r="F13" s="6" t="e">
        <f>#REF!</f>
        <v>#REF!</v>
      </c>
      <c r="G13" s="6" t="e">
        <f>#REF!</f>
        <v>#REF!</v>
      </c>
      <c r="H13" s="6" t="e">
        <f>#REF!</f>
        <v>#REF!</v>
      </c>
      <c r="I13" s="6" t="e">
        <f>#REF!</f>
        <v>#REF!</v>
      </c>
      <c r="J13" s="6" t="e">
        <f>#REF!</f>
        <v>#REF!</v>
      </c>
      <c r="K13" s="18" t="e">
        <f>#REF!</f>
        <v>#REF!</v>
      </c>
      <c r="L13" s="18" t="e">
        <f>#REF!</f>
        <v>#REF!</v>
      </c>
      <c r="M13" s="18" t="e">
        <f>#REF!</f>
        <v>#REF!</v>
      </c>
      <c r="N13" s="18" t="e">
        <f>#REF!</f>
        <v>#REF!</v>
      </c>
      <c r="O13" s="18" t="e">
        <f>#REF!</f>
        <v>#REF!</v>
      </c>
      <c r="P13" s="18" t="e">
        <f>#REF!</f>
        <v>#REF!</v>
      </c>
      <c r="Q13" s="19" t="e">
        <f>#REF!</f>
        <v>#REF!</v>
      </c>
    </row>
    <row r="14" spans="2:17" ht="15" customHeight="1" x14ac:dyDescent="0.35">
      <c r="B14" s="17" t="s">
        <v>28</v>
      </c>
      <c r="C14" s="6" t="e">
        <f>#REF!</f>
        <v>#REF!</v>
      </c>
      <c r="D14" s="6" t="e">
        <f>#REF!</f>
        <v>#REF!</v>
      </c>
      <c r="E14" s="6" t="e">
        <f>#REF!</f>
        <v>#REF!</v>
      </c>
      <c r="F14" s="6" t="e">
        <f>#REF!</f>
        <v>#REF!</v>
      </c>
      <c r="G14" s="6" t="e">
        <f>#REF!</f>
        <v>#REF!</v>
      </c>
      <c r="H14" s="6" t="e">
        <f>#REF!</f>
        <v>#REF!</v>
      </c>
      <c r="I14" s="6" t="e">
        <f>#REF!</f>
        <v>#REF!</v>
      </c>
      <c r="J14" s="6" t="e">
        <f>#REF!</f>
        <v>#REF!</v>
      </c>
      <c r="K14" s="18" t="e">
        <f>#REF!</f>
        <v>#REF!</v>
      </c>
      <c r="L14" s="18" t="e">
        <f>#REF!</f>
        <v>#REF!</v>
      </c>
      <c r="M14" s="18" t="e">
        <f>#REF!</f>
        <v>#REF!</v>
      </c>
      <c r="N14" s="18" t="e">
        <f>#REF!</f>
        <v>#REF!</v>
      </c>
      <c r="O14" s="18" t="e">
        <f>#REF!</f>
        <v>#REF!</v>
      </c>
      <c r="P14" s="18" t="e">
        <f>#REF!</f>
        <v>#REF!</v>
      </c>
      <c r="Q14" s="19" t="e">
        <f>#REF!</f>
        <v>#REF!</v>
      </c>
    </row>
    <row r="15" spans="2:17" ht="15" customHeight="1" x14ac:dyDescent="0.35">
      <c r="B15" s="17" t="s">
        <v>29</v>
      </c>
      <c r="C15" s="6" t="e">
        <f>#REF!</f>
        <v>#REF!</v>
      </c>
      <c r="D15" s="6" t="e">
        <f>#REF!</f>
        <v>#REF!</v>
      </c>
      <c r="E15" s="6" t="e">
        <f>#REF!</f>
        <v>#REF!</v>
      </c>
      <c r="F15" s="6" t="e">
        <f>#REF!</f>
        <v>#REF!</v>
      </c>
      <c r="G15" s="6" t="e">
        <f>#REF!</f>
        <v>#REF!</v>
      </c>
      <c r="H15" s="6" t="e">
        <f>#REF!</f>
        <v>#REF!</v>
      </c>
      <c r="I15" s="6" t="e">
        <f>#REF!</f>
        <v>#REF!</v>
      </c>
      <c r="J15" s="6" t="e">
        <f>#REF!</f>
        <v>#REF!</v>
      </c>
      <c r="K15" s="18" t="e">
        <f>#REF!</f>
        <v>#REF!</v>
      </c>
      <c r="L15" s="18" t="e">
        <f>#REF!</f>
        <v>#REF!</v>
      </c>
      <c r="M15" s="18" t="e">
        <f>#REF!</f>
        <v>#REF!</v>
      </c>
      <c r="N15" s="18" t="e">
        <f>#REF!</f>
        <v>#REF!</v>
      </c>
      <c r="O15" s="18" t="e">
        <f>#REF!</f>
        <v>#REF!</v>
      </c>
      <c r="P15" s="18" t="e">
        <f>#REF!</f>
        <v>#REF!</v>
      </c>
      <c r="Q15" s="19" t="e">
        <f>#REF!</f>
        <v>#REF!</v>
      </c>
    </row>
    <row r="16" spans="2:17" ht="15" customHeight="1" x14ac:dyDescent="0.35">
      <c r="B16" s="17" t="s">
        <v>30</v>
      </c>
      <c r="C16" s="6" t="e">
        <f>#REF!</f>
        <v>#REF!</v>
      </c>
      <c r="D16" s="6" t="e">
        <f>#REF!</f>
        <v>#REF!</v>
      </c>
      <c r="E16" s="6" t="e">
        <f>#REF!</f>
        <v>#REF!</v>
      </c>
      <c r="F16" s="6" t="e">
        <f>#REF!</f>
        <v>#REF!</v>
      </c>
      <c r="G16" s="6" t="e">
        <f>#REF!</f>
        <v>#REF!</v>
      </c>
      <c r="H16" s="6" t="e">
        <f>#REF!</f>
        <v>#REF!</v>
      </c>
      <c r="I16" s="6" t="e">
        <f>#REF!</f>
        <v>#REF!</v>
      </c>
      <c r="J16" s="6" t="e">
        <f>#REF!</f>
        <v>#REF!</v>
      </c>
      <c r="K16" s="18" t="e">
        <f>#REF!</f>
        <v>#REF!</v>
      </c>
      <c r="L16" s="18" t="e">
        <f>#REF!</f>
        <v>#REF!</v>
      </c>
      <c r="M16" s="18" t="e">
        <f>#REF!</f>
        <v>#REF!</v>
      </c>
      <c r="N16" s="18" t="e">
        <f>#REF!</f>
        <v>#REF!</v>
      </c>
      <c r="O16" s="18" t="e">
        <f>#REF!</f>
        <v>#REF!</v>
      </c>
      <c r="P16" s="18" t="e">
        <f>#REF!</f>
        <v>#REF!</v>
      </c>
      <c r="Q16" s="19" t="e">
        <f>#REF!</f>
        <v>#REF!</v>
      </c>
    </row>
    <row r="17" spans="2:17" ht="15" customHeight="1" x14ac:dyDescent="0.35">
      <c r="B17" s="17" t="s">
        <v>31</v>
      </c>
      <c r="C17" s="6" t="e">
        <f>#REF!</f>
        <v>#REF!</v>
      </c>
      <c r="D17" s="6" t="e">
        <f>#REF!</f>
        <v>#REF!</v>
      </c>
      <c r="E17" s="6" t="e">
        <f>#REF!</f>
        <v>#REF!</v>
      </c>
      <c r="F17" s="6" t="e">
        <f>#REF!</f>
        <v>#REF!</v>
      </c>
      <c r="G17" s="6" t="e">
        <f>#REF!</f>
        <v>#REF!</v>
      </c>
      <c r="H17" s="6" t="e">
        <f>#REF!</f>
        <v>#REF!</v>
      </c>
      <c r="I17" s="6" t="e">
        <f>#REF!</f>
        <v>#REF!</v>
      </c>
      <c r="J17" s="6" t="e">
        <f>#REF!</f>
        <v>#REF!</v>
      </c>
      <c r="K17" s="18" t="e">
        <f>#REF!</f>
        <v>#REF!</v>
      </c>
      <c r="L17" s="18" t="e">
        <f>#REF!</f>
        <v>#REF!</v>
      </c>
      <c r="M17" s="18" t="e">
        <f>#REF!</f>
        <v>#REF!</v>
      </c>
      <c r="N17" s="18" t="e">
        <f>#REF!</f>
        <v>#REF!</v>
      </c>
      <c r="O17" s="18" t="e">
        <f>#REF!</f>
        <v>#REF!</v>
      </c>
      <c r="P17" s="18" t="e">
        <f>#REF!</f>
        <v>#REF!</v>
      </c>
      <c r="Q17" s="19" t="e">
        <f>#REF!</f>
        <v>#REF!</v>
      </c>
    </row>
    <row r="18" spans="2:17" ht="15" customHeight="1" x14ac:dyDescent="0.35">
      <c r="B18" s="17" t="s">
        <v>32</v>
      </c>
      <c r="C18" s="6" t="e">
        <f>#REF!</f>
        <v>#REF!</v>
      </c>
      <c r="D18" s="6" t="e">
        <f>#REF!</f>
        <v>#REF!</v>
      </c>
      <c r="E18" s="6" t="e">
        <f>#REF!</f>
        <v>#REF!</v>
      </c>
      <c r="F18" s="6" t="e">
        <f>#REF!</f>
        <v>#REF!</v>
      </c>
      <c r="G18" s="6" t="e">
        <f>#REF!</f>
        <v>#REF!</v>
      </c>
      <c r="H18" s="6" t="e">
        <f>#REF!</f>
        <v>#REF!</v>
      </c>
      <c r="I18" s="6" t="e">
        <f>#REF!</f>
        <v>#REF!</v>
      </c>
      <c r="J18" s="6" t="e">
        <f>#REF!</f>
        <v>#REF!</v>
      </c>
      <c r="K18" s="18" t="e">
        <f>#REF!</f>
        <v>#REF!</v>
      </c>
      <c r="L18" s="18" t="e">
        <f>#REF!</f>
        <v>#REF!</v>
      </c>
      <c r="M18" s="18" t="e">
        <f>#REF!</f>
        <v>#REF!</v>
      </c>
      <c r="N18" s="18" t="e">
        <f>#REF!</f>
        <v>#REF!</v>
      </c>
      <c r="O18" s="18" t="e">
        <f>#REF!</f>
        <v>#REF!</v>
      </c>
      <c r="P18" s="18" t="e">
        <f>#REF!</f>
        <v>#REF!</v>
      </c>
      <c r="Q18" s="19" t="e">
        <f>#REF!</f>
        <v>#REF!</v>
      </c>
    </row>
    <row r="19" spans="2:17" ht="15" customHeight="1" x14ac:dyDescent="0.35">
      <c r="B19" s="17" t="s">
        <v>33</v>
      </c>
      <c r="C19" s="6" t="e">
        <f>#REF!</f>
        <v>#REF!</v>
      </c>
      <c r="D19" s="6" t="e">
        <f>#REF!</f>
        <v>#REF!</v>
      </c>
      <c r="E19" s="6" t="e">
        <f>#REF!</f>
        <v>#REF!</v>
      </c>
      <c r="F19" s="6" t="e">
        <f>#REF!</f>
        <v>#REF!</v>
      </c>
      <c r="G19" s="6" t="e">
        <f>#REF!</f>
        <v>#REF!</v>
      </c>
      <c r="H19" s="6" t="e">
        <f>#REF!</f>
        <v>#REF!</v>
      </c>
      <c r="I19" s="6" t="e">
        <f>#REF!</f>
        <v>#REF!</v>
      </c>
      <c r="J19" s="6" t="e">
        <f>#REF!</f>
        <v>#REF!</v>
      </c>
      <c r="K19" s="18" t="e">
        <f>#REF!</f>
        <v>#REF!</v>
      </c>
      <c r="L19" s="18" t="e">
        <f>#REF!</f>
        <v>#REF!</v>
      </c>
      <c r="M19" s="18" t="e">
        <f>#REF!</f>
        <v>#REF!</v>
      </c>
      <c r="N19" s="18" t="e">
        <f>#REF!</f>
        <v>#REF!</v>
      </c>
      <c r="O19" s="18" t="e">
        <f>#REF!</f>
        <v>#REF!</v>
      </c>
      <c r="P19" s="18" t="e">
        <f>#REF!</f>
        <v>#REF!</v>
      </c>
      <c r="Q19" s="19" t="e">
        <f>#REF!</f>
        <v>#REF!</v>
      </c>
    </row>
    <row r="20" spans="2:17" ht="15" customHeight="1" x14ac:dyDescent="0.35">
      <c r="B20" s="17" t="s">
        <v>34</v>
      </c>
      <c r="C20" s="6" t="e">
        <f>#REF!</f>
        <v>#REF!</v>
      </c>
      <c r="D20" s="6" t="e">
        <f>#REF!</f>
        <v>#REF!</v>
      </c>
      <c r="E20" s="6" t="e">
        <f>#REF!</f>
        <v>#REF!</v>
      </c>
      <c r="F20" s="6" t="e">
        <f>#REF!</f>
        <v>#REF!</v>
      </c>
      <c r="G20" s="6" t="e">
        <f>#REF!</f>
        <v>#REF!</v>
      </c>
      <c r="H20" s="6" t="e">
        <f>#REF!</f>
        <v>#REF!</v>
      </c>
      <c r="I20" s="6" t="e">
        <f>#REF!</f>
        <v>#REF!</v>
      </c>
      <c r="J20" s="6" t="e">
        <f>#REF!</f>
        <v>#REF!</v>
      </c>
      <c r="K20" s="18" t="e">
        <f>#REF!</f>
        <v>#REF!</v>
      </c>
      <c r="L20" s="18" t="e">
        <f>#REF!</f>
        <v>#REF!</v>
      </c>
      <c r="M20" s="18" t="e">
        <f>#REF!</f>
        <v>#REF!</v>
      </c>
      <c r="N20" s="18" t="e">
        <f>#REF!</f>
        <v>#REF!</v>
      </c>
      <c r="O20" s="18" t="e">
        <f>#REF!</f>
        <v>#REF!</v>
      </c>
      <c r="P20" s="18" t="e">
        <f>#REF!</f>
        <v>#REF!</v>
      </c>
      <c r="Q20" s="19" t="e">
        <f>#REF!</f>
        <v>#REF!</v>
      </c>
    </row>
    <row r="21" spans="2:17" ht="15" customHeight="1" x14ac:dyDescent="0.35">
      <c r="B21" s="17" t="s">
        <v>35</v>
      </c>
      <c r="C21" s="6" t="e">
        <f>#REF!</f>
        <v>#REF!</v>
      </c>
      <c r="D21" s="6" t="e">
        <f>#REF!</f>
        <v>#REF!</v>
      </c>
      <c r="E21" s="6" t="e">
        <f>#REF!</f>
        <v>#REF!</v>
      </c>
      <c r="F21" s="6" t="e">
        <f>#REF!</f>
        <v>#REF!</v>
      </c>
      <c r="G21" s="6" t="e">
        <f>#REF!</f>
        <v>#REF!</v>
      </c>
      <c r="H21" s="6" t="e">
        <f>#REF!</f>
        <v>#REF!</v>
      </c>
      <c r="I21" s="6" t="e">
        <f>#REF!</f>
        <v>#REF!</v>
      </c>
      <c r="J21" s="6" t="e">
        <f>#REF!</f>
        <v>#REF!</v>
      </c>
      <c r="K21" s="18" t="e">
        <f>#REF!</f>
        <v>#REF!</v>
      </c>
      <c r="L21" s="18" t="e">
        <f>#REF!</f>
        <v>#REF!</v>
      </c>
      <c r="M21" s="18" t="e">
        <f>#REF!</f>
        <v>#REF!</v>
      </c>
      <c r="N21" s="18" t="e">
        <f>#REF!</f>
        <v>#REF!</v>
      </c>
      <c r="O21" s="18" t="e">
        <f>#REF!</f>
        <v>#REF!</v>
      </c>
      <c r="P21" s="18" t="e">
        <f>#REF!</f>
        <v>#REF!</v>
      </c>
      <c r="Q21" s="19" t="e">
        <f>#REF!</f>
        <v>#REF!</v>
      </c>
    </row>
    <row r="22" spans="2:17" ht="15" customHeight="1" x14ac:dyDescent="0.35">
      <c r="B22" s="17" t="s">
        <v>36</v>
      </c>
      <c r="C22" s="6" t="e">
        <f>#REF!</f>
        <v>#REF!</v>
      </c>
      <c r="D22" s="6" t="e">
        <f>#REF!</f>
        <v>#REF!</v>
      </c>
      <c r="E22" s="6" t="e">
        <f>#REF!</f>
        <v>#REF!</v>
      </c>
      <c r="F22" s="6" t="e">
        <f>#REF!</f>
        <v>#REF!</v>
      </c>
      <c r="G22" s="6" t="e">
        <f>#REF!</f>
        <v>#REF!</v>
      </c>
      <c r="H22" s="6" t="e">
        <f>#REF!</f>
        <v>#REF!</v>
      </c>
      <c r="I22" s="6" t="e">
        <f>#REF!</f>
        <v>#REF!</v>
      </c>
      <c r="J22" s="6" t="e">
        <f>#REF!</f>
        <v>#REF!</v>
      </c>
      <c r="K22" s="18" t="e">
        <f>#REF!</f>
        <v>#REF!</v>
      </c>
      <c r="L22" s="18" t="e">
        <f>#REF!</f>
        <v>#REF!</v>
      </c>
      <c r="M22" s="18" t="e">
        <f>#REF!</f>
        <v>#REF!</v>
      </c>
      <c r="N22" s="18" t="e">
        <f>#REF!</f>
        <v>#REF!</v>
      </c>
      <c r="O22" s="18" t="e">
        <f>#REF!</f>
        <v>#REF!</v>
      </c>
      <c r="P22" s="18" t="e">
        <f>#REF!</f>
        <v>#REF!</v>
      </c>
      <c r="Q22" s="19" t="e">
        <f>#REF!</f>
        <v>#REF!</v>
      </c>
    </row>
    <row r="23" spans="2:17" ht="15" customHeight="1" x14ac:dyDescent="0.35">
      <c r="B23" s="17" t="s">
        <v>37</v>
      </c>
      <c r="C23" s="6" t="e">
        <f>#REF!</f>
        <v>#REF!</v>
      </c>
      <c r="D23" s="6" t="e">
        <f>#REF!</f>
        <v>#REF!</v>
      </c>
      <c r="E23" s="6" t="e">
        <f>#REF!</f>
        <v>#REF!</v>
      </c>
      <c r="F23" s="6" t="e">
        <f>#REF!</f>
        <v>#REF!</v>
      </c>
      <c r="G23" s="6" t="e">
        <f>#REF!</f>
        <v>#REF!</v>
      </c>
      <c r="H23" s="6" t="e">
        <f>#REF!</f>
        <v>#REF!</v>
      </c>
      <c r="I23" s="6" t="e">
        <f>#REF!</f>
        <v>#REF!</v>
      </c>
      <c r="J23" s="6" t="e">
        <f>#REF!</f>
        <v>#REF!</v>
      </c>
      <c r="K23" s="18" t="e">
        <f>#REF!</f>
        <v>#REF!</v>
      </c>
      <c r="L23" s="18" t="e">
        <f>#REF!</f>
        <v>#REF!</v>
      </c>
      <c r="M23" s="18" t="e">
        <f>#REF!</f>
        <v>#REF!</v>
      </c>
      <c r="N23" s="18" t="e">
        <f>#REF!</f>
        <v>#REF!</v>
      </c>
      <c r="O23" s="18" t="e">
        <f>#REF!</f>
        <v>#REF!</v>
      </c>
      <c r="P23" s="18" t="e">
        <f>#REF!</f>
        <v>#REF!</v>
      </c>
      <c r="Q23" s="19" t="e">
        <f>#REF!</f>
        <v>#REF!</v>
      </c>
    </row>
    <row r="24" spans="2:17" ht="15" customHeight="1" x14ac:dyDescent="0.35">
      <c r="B24" s="17" t="s">
        <v>38</v>
      </c>
      <c r="C24" s="6" t="e">
        <f>#REF!</f>
        <v>#REF!</v>
      </c>
      <c r="D24" s="6" t="e">
        <f>#REF!</f>
        <v>#REF!</v>
      </c>
      <c r="E24" s="6" t="e">
        <f>#REF!</f>
        <v>#REF!</v>
      </c>
      <c r="F24" s="6" t="e">
        <f>#REF!</f>
        <v>#REF!</v>
      </c>
      <c r="G24" s="6" t="e">
        <f>#REF!</f>
        <v>#REF!</v>
      </c>
      <c r="H24" s="6" t="e">
        <f>#REF!</f>
        <v>#REF!</v>
      </c>
      <c r="I24" s="6" t="e">
        <f>#REF!</f>
        <v>#REF!</v>
      </c>
      <c r="J24" s="6" t="e">
        <f>#REF!</f>
        <v>#REF!</v>
      </c>
      <c r="K24" s="18" t="e">
        <f>#REF!</f>
        <v>#REF!</v>
      </c>
      <c r="L24" s="18" t="e">
        <f>#REF!</f>
        <v>#REF!</v>
      </c>
      <c r="M24" s="18" t="e">
        <f>#REF!</f>
        <v>#REF!</v>
      </c>
      <c r="N24" s="18" t="e">
        <f>#REF!</f>
        <v>#REF!</v>
      </c>
      <c r="O24" s="18" t="e">
        <f>#REF!</f>
        <v>#REF!</v>
      </c>
      <c r="P24" s="18" t="e">
        <f>#REF!</f>
        <v>#REF!</v>
      </c>
      <c r="Q24" s="19" t="e">
        <f>#REF!</f>
        <v>#REF!</v>
      </c>
    </row>
    <row r="25" spans="2:17" ht="15" customHeight="1" x14ac:dyDescent="0.35">
      <c r="B25" s="17" t="s">
        <v>39</v>
      </c>
      <c r="C25" s="6" t="e">
        <f>#REF!</f>
        <v>#REF!</v>
      </c>
      <c r="D25" s="6" t="e">
        <f>#REF!</f>
        <v>#REF!</v>
      </c>
      <c r="E25" s="6" t="e">
        <f>#REF!</f>
        <v>#REF!</v>
      </c>
      <c r="F25" s="6" t="e">
        <f>#REF!</f>
        <v>#REF!</v>
      </c>
      <c r="G25" s="6" t="e">
        <f>#REF!</f>
        <v>#REF!</v>
      </c>
      <c r="H25" s="6" t="e">
        <f>#REF!</f>
        <v>#REF!</v>
      </c>
      <c r="I25" s="6" t="e">
        <f>#REF!</f>
        <v>#REF!</v>
      </c>
      <c r="J25" s="6" t="e">
        <f>#REF!</f>
        <v>#REF!</v>
      </c>
      <c r="K25" s="18" t="e">
        <f>#REF!</f>
        <v>#REF!</v>
      </c>
      <c r="L25" s="18" t="e">
        <f>#REF!</f>
        <v>#REF!</v>
      </c>
      <c r="M25" s="18" t="e">
        <f>#REF!</f>
        <v>#REF!</v>
      </c>
      <c r="N25" s="18" t="e">
        <f>#REF!</f>
        <v>#REF!</v>
      </c>
      <c r="O25" s="18" t="e">
        <f>#REF!</f>
        <v>#REF!</v>
      </c>
      <c r="P25" s="18" t="e">
        <f>#REF!</f>
        <v>#REF!</v>
      </c>
      <c r="Q25" s="19" t="e">
        <f>#REF!</f>
        <v>#REF!</v>
      </c>
    </row>
    <row r="26" spans="2:17" ht="15" customHeight="1" x14ac:dyDescent="0.35">
      <c r="B26" s="17" t="s">
        <v>40</v>
      </c>
      <c r="C26" s="6" t="e">
        <f>#REF!</f>
        <v>#REF!</v>
      </c>
      <c r="D26" s="6" t="e">
        <f>#REF!</f>
        <v>#REF!</v>
      </c>
      <c r="E26" s="6" t="e">
        <f>#REF!</f>
        <v>#REF!</v>
      </c>
      <c r="F26" s="6" t="e">
        <f>#REF!</f>
        <v>#REF!</v>
      </c>
      <c r="G26" s="6" t="e">
        <f>#REF!</f>
        <v>#REF!</v>
      </c>
      <c r="H26" s="6" t="e">
        <f>#REF!</f>
        <v>#REF!</v>
      </c>
      <c r="I26" s="6" t="e">
        <f>#REF!</f>
        <v>#REF!</v>
      </c>
      <c r="J26" s="6" t="e">
        <f>#REF!</f>
        <v>#REF!</v>
      </c>
      <c r="K26" s="18" t="e">
        <f>#REF!</f>
        <v>#REF!</v>
      </c>
      <c r="L26" s="18" t="e">
        <f>#REF!</f>
        <v>#REF!</v>
      </c>
      <c r="M26" s="18" t="e">
        <f>#REF!</f>
        <v>#REF!</v>
      </c>
      <c r="N26" s="18" t="e">
        <f>#REF!</f>
        <v>#REF!</v>
      </c>
      <c r="O26" s="18" t="e">
        <f>#REF!</f>
        <v>#REF!</v>
      </c>
      <c r="P26" s="18" t="e">
        <f>#REF!</f>
        <v>#REF!</v>
      </c>
      <c r="Q26" s="19" t="e">
        <f>#REF!</f>
        <v>#REF!</v>
      </c>
    </row>
    <row r="27" spans="2:17" ht="15" customHeight="1" x14ac:dyDescent="0.35">
      <c r="B27" s="17" t="s">
        <v>41</v>
      </c>
      <c r="C27" s="6" t="e">
        <f>#REF!</f>
        <v>#REF!</v>
      </c>
      <c r="D27" s="6" t="e">
        <f>#REF!</f>
        <v>#REF!</v>
      </c>
      <c r="E27" s="6" t="e">
        <f>#REF!</f>
        <v>#REF!</v>
      </c>
      <c r="F27" s="6" t="e">
        <f>#REF!</f>
        <v>#REF!</v>
      </c>
      <c r="G27" s="6" t="e">
        <f>#REF!</f>
        <v>#REF!</v>
      </c>
      <c r="H27" s="6" t="e">
        <f>#REF!</f>
        <v>#REF!</v>
      </c>
      <c r="I27" s="6" t="e">
        <f>#REF!</f>
        <v>#REF!</v>
      </c>
      <c r="J27" s="6" t="e">
        <f>#REF!</f>
        <v>#REF!</v>
      </c>
      <c r="K27" s="18" t="e">
        <f>#REF!</f>
        <v>#REF!</v>
      </c>
      <c r="L27" s="18" t="e">
        <f>#REF!</f>
        <v>#REF!</v>
      </c>
      <c r="M27" s="18" t="e">
        <f>#REF!</f>
        <v>#REF!</v>
      </c>
      <c r="N27" s="18" t="e">
        <f>#REF!</f>
        <v>#REF!</v>
      </c>
      <c r="O27" s="18" t="e">
        <f>#REF!</f>
        <v>#REF!</v>
      </c>
      <c r="P27" s="18" t="e">
        <f>#REF!</f>
        <v>#REF!</v>
      </c>
      <c r="Q27" s="19" t="e">
        <f>#REF!</f>
        <v>#REF!</v>
      </c>
    </row>
    <row r="28" spans="2:17" ht="15" customHeight="1" x14ac:dyDescent="0.35">
      <c r="B28" s="17" t="s">
        <v>393</v>
      </c>
      <c r="C28" s="6" t="e">
        <f>#REF!</f>
        <v>#REF!</v>
      </c>
      <c r="D28" s="6" t="e">
        <f>#REF!</f>
        <v>#REF!</v>
      </c>
      <c r="E28" s="6" t="e">
        <f>#REF!</f>
        <v>#REF!</v>
      </c>
      <c r="F28" s="6" t="e">
        <f>#REF!</f>
        <v>#REF!</v>
      </c>
      <c r="G28" s="6" t="e">
        <f>#REF!</f>
        <v>#REF!</v>
      </c>
      <c r="H28" s="6" t="e">
        <f>#REF!</f>
        <v>#REF!</v>
      </c>
      <c r="I28" s="6" t="e">
        <f>#REF!</f>
        <v>#REF!</v>
      </c>
      <c r="J28" s="6" t="e">
        <f>#REF!</f>
        <v>#REF!</v>
      </c>
      <c r="K28" s="18" t="e">
        <f>#REF!</f>
        <v>#REF!</v>
      </c>
      <c r="L28" s="18" t="e">
        <f>#REF!</f>
        <v>#REF!</v>
      </c>
      <c r="M28" s="18" t="e">
        <f>#REF!</f>
        <v>#REF!</v>
      </c>
      <c r="N28" s="18" t="e">
        <f>#REF!</f>
        <v>#REF!</v>
      </c>
      <c r="O28" s="18" t="e">
        <f>#REF!</f>
        <v>#REF!</v>
      </c>
      <c r="P28" s="18" t="e">
        <f>#REF!</f>
        <v>#REF!</v>
      </c>
      <c r="Q28" s="19" t="e">
        <f>#REF!</f>
        <v>#REF!</v>
      </c>
    </row>
    <row r="29" spans="2:17" ht="15" customHeight="1" x14ac:dyDescent="0.35">
      <c r="B29" s="17" t="s">
        <v>42</v>
      </c>
      <c r="C29" s="6" t="e">
        <f>#REF!</f>
        <v>#REF!</v>
      </c>
      <c r="D29" s="6" t="e">
        <f>#REF!</f>
        <v>#REF!</v>
      </c>
      <c r="E29" s="6" t="e">
        <f>#REF!</f>
        <v>#REF!</v>
      </c>
      <c r="F29" s="6" t="e">
        <f>#REF!</f>
        <v>#REF!</v>
      </c>
      <c r="G29" s="6" t="e">
        <f>#REF!</f>
        <v>#REF!</v>
      </c>
      <c r="H29" s="6" t="e">
        <f>#REF!</f>
        <v>#REF!</v>
      </c>
      <c r="I29" s="6" t="e">
        <f>#REF!</f>
        <v>#REF!</v>
      </c>
      <c r="J29" s="6" t="e">
        <f>#REF!</f>
        <v>#REF!</v>
      </c>
      <c r="K29" s="18" t="e">
        <f>#REF!</f>
        <v>#REF!</v>
      </c>
      <c r="L29" s="18" t="e">
        <f>#REF!</f>
        <v>#REF!</v>
      </c>
      <c r="M29" s="18" t="e">
        <f>#REF!</f>
        <v>#REF!</v>
      </c>
      <c r="N29" s="18" t="e">
        <f>#REF!</f>
        <v>#REF!</v>
      </c>
      <c r="O29" s="18" t="e">
        <f>#REF!</f>
        <v>#REF!</v>
      </c>
      <c r="P29" s="18" t="e">
        <f>#REF!</f>
        <v>#REF!</v>
      </c>
      <c r="Q29" s="19" t="e">
        <f>#REF!</f>
        <v>#REF!</v>
      </c>
    </row>
    <row r="30" spans="2:17" ht="15" customHeight="1" x14ac:dyDescent="0.35">
      <c r="B30" s="17" t="s">
        <v>43</v>
      </c>
      <c r="C30" s="6" t="e">
        <f>#REF!</f>
        <v>#REF!</v>
      </c>
      <c r="D30" s="6" t="e">
        <f>#REF!</f>
        <v>#REF!</v>
      </c>
      <c r="E30" s="6" t="e">
        <f>#REF!</f>
        <v>#REF!</v>
      </c>
      <c r="F30" s="6" t="e">
        <f>#REF!</f>
        <v>#REF!</v>
      </c>
      <c r="G30" s="6" t="e">
        <f>#REF!</f>
        <v>#REF!</v>
      </c>
      <c r="H30" s="6" t="e">
        <f>#REF!</f>
        <v>#REF!</v>
      </c>
      <c r="I30" s="6" t="e">
        <f>#REF!</f>
        <v>#REF!</v>
      </c>
      <c r="J30" s="6" t="e">
        <f>#REF!</f>
        <v>#REF!</v>
      </c>
      <c r="K30" s="18" t="e">
        <f>#REF!</f>
        <v>#REF!</v>
      </c>
      <c r="L30" s="18" t="e">
        <f>#REF!</f>
        <v>#REF!</v>
      </c>
      <c r="M30" s="18" t="e">
        <f>#REF!</f>
        <v>#REF!</v>
      </c>
      <c r="N30" s="18" t="e">
        <f>#REF!</f>
        <v>#REF!</v>
      </c>
      <c r="O30" s="18" t="e">
        <f>#REF!</f>
        <v>#REF!</v>
      </c>
      <c r="P30" s="18" t="e">
        <f>#REF!</f>
        <v>#REF!</v>
      </c>
      <c r="Q30" s="19" t="e">
        <f>#REF!</f>
        <v>#REF!</v>
      </c>
    </row>
    <row r="31" spans="2:17" ht="15" customHeight="1" x14ac:dyDescent="0.35">
      <c r="B31" s="17" t="s">
        <v>44</v>
      </c>
      <c r="C31" s="6" t="e">
        <f>#REF!</f>
        <v>#REF!</v>
      </c>
      <c r="D31" s="6" t="e">
        <f>#REF!</f>
        <v>#REF!</v>
      </c>
      <c r="E31" s="6" t="e">
        <f>#REF!</f>
        <v>#REF!</v>
      </c>
      <c r="F31" s="6" t="e">
        <f>#REF!</f>
        <v>#REF!</v>
      </c>
      <c r="G31" s="6" t="e">
        <f>#REF!</f>
        <v>#REF!</v>
      </c>
      <c r="H31" s="6" t="e">
        <f>#REF!</f>
        <v>#REF!</v>
      </c>
      <c r="I31" s="6" t="e">
        <f>#REF!</f>
        <v>#REF!</v>
      </c>
      <c r="J31" s="6" t="e">
        <f>#REF!</f>
        <v>#REF!</v>
      </c>
      <c r="K31" s="18" t="e">
        <f>#REF!</f>
        <v>#REF!</v>
      </c>
      <c r="L31" s="18" t="e">
        <f>#REF!</f>
        <v>#REF!</v>
      </c>
      <c r="M31" s="18" t="e">
        <f>#REF!</f>
        <v>#REF!</v>
      </c>
      <c r="N31" s="18" t="e">
        <f>#REF!</f>
        <v>#REF!</v>
      </c>
      <c r="O31" s="18" t="e">
        <f>#REF!</f>
        <v>#REF!</v>
      </c>
      <c r="P31" s="18" t="e">
        <f>#REF!</f>
        <v>#REF!</v>
      </c>
      <c r="Q31" s="19" t="e">
        <f>#REF!</f>
        <v>#REF!</v>
      </c>
    </row>
    <row r="32" spans="2:17" ht="15" customHeight="1" x14ac:dyDescent="0.35">
      <c r="B32" s="17" t="s">
        <v>45</v>
      </c>
      <c r="C32" s="6" t="e">
        <f>#REF!</f>
        <v>#REF!</v>
      </c>
      <c r="D32" s="6" t="e">
        <f>#REF!</f>
        <v>#REF!</v>
      </c>
      <c r="E32" s="6" t="e">
        <f>#REF!</f>
        <v>#REF!</v>
      </c>
      <c r="F32" s="6" t="e">
        <f>#REF!</f>
        <v>#REF!</v>
      </c>
      <c r="G32" s="6" t="e">
        <f>#REF!</f>
        <v>#REF!</v>
      </c>
      <c r="H32" s="6" t="e">
        <f>#REF!</f>
        <v>#REF!</v>
      </c>
      <c r="I32" s="6" t="e">
        <f>#REF!</f>
        <v>#REF!</v>
      </c>
      <c r="J32" s="6" t="e">
        <f>#REF!</f>
        <v>#REF!</v>
      </c>
      <c r="K32" s="18" t="e">
        <f>#REF!</f>
        <v>#REF!</v>
      </c>
      <c r="L32" s="18" t="e">
        <f>#REF!</f>
        <v>#REF!</v>
      </c>
      <c r="M32" s="18" t="e">
        <f>#REF!</f>
        <v>#REF!</v>
      </c>
      <c r="N32" s="18" t="e">
        <f>#REF!</f>
        <v>#REF!</v>
      </c>
      <c r="O32" s="18" t="e">
        <f>#REF!</f>
        <v>#REF!</v>
      </c>
      <c r="P32" s="18" t="e">
        <f>#REF!</f>
        <v>#REF!</v>
      </c>
      <c r="Q32" s="19" t="e">
        <f>#REF!</f>
        <v>#REF!</v>
      </c>
    </row>
    <row r="33" spans="2:17" ht="15" customHeight="1" x14ac:dyDescent="0.35">
      <c r="B33" s="17" t="s">
        <v>46</v>
      </c>
      <c r="C33" s="6" t="e">
        <f>#REF!</f>
        <v>#REF!</v>
      </c>
      <c r="D33" s="6" t="e">
        <f>#REF!</f>
        <v>#REF!</v>
      </c>
      <c r="E33" s="6" t="e">
        <f>#REF!</f>
        <v>#REF!</v>
      </c>
      <c r="F33" s="6" t="e">
        <f>#REF!</f>
        <v>#REF!</v>
      </c>
      <c r="G33" s="6" t="e">
        <f>#REF!</f>
        <v>#REF!</v>
      </c>
      <c r="H33" s="6" t="e">
        <f>#REF!</f>
        <v>#REF!</v>
      </c>
      <c r="I33" s="6" t="e">
        <f>#REF!</f>
        <v>#REF!</v>
      </c>
      <c r="J33" s="6" t="e">
        <f>#REF!</f>
        <v>#REF!</v>
      </c>
      <c r="K33" s="18" t="e">
        <f>#REF!</f>
        <v>#REF!</v>
      </c>
      <c r="L33" s="18" t="e">
        <f>#REF!</f>
        <v>#REF!</v>
      </c>
      <c r="M33" s="18" t="e">
        <f>#REF!</f>
        <v>#REF!</v>
      </c>
      <c r="N33" s="18" t="e">
        <f>#REF!</f>
        <v>#REF!</v>
      </c>
      <c r="O33" s="18" t="e">
        <f>#REF!</f>
        <v>#REF!</v>
      </c>
      <c r="P33" s="18" t="e">
        <f>#REF!</f>
        <v>#REF!</v>
      </c>
      <c r="Q33" s="19" t="e">
        <f>#REF!</f>
        <v>#REF!</v>
      </c>
    </row>
    <row r="34" spans="2:17" ht="15" customHeight="1" x14ac:dyDescent="0.35">
      <c r="B34" s="17" t="s">
        <v>48</v>
      </c>
      <c r="C34" s="6" t="e">
        <f>#REF!</f>
        <v>#REF!</v>
      </c>
      <c r="D34" s="6" t="e">
        <f>#REF!</f>
        <v>#REF!</v>
      </c>
      <c r="E34" s="6" t="e">
        <f>#REF!</f>
        <v>#REF!</v>
      </c>
      <c r="F34" s="6" t="e">
        <f>#REF!</f>
        <v>#REF!</v>
      </c>
      <c r="G34" s="6" t="e">
        <f>#REF!</f>
        <v>#REF!</v>
      </c>
      <c r="H34" s="6" t="e">
        <f>#REF!</f>
        <v>#REF!</v>
      </c>
      <c r="I34" s="6" t="e">
        <f>#REF!</f>
        <v>#REF!</v>
      </c>
      <c r="J34" s="6" t="e">
        <f>#REF!</f>
        <v>#REF!</v>
      </c>
      <c r="K34" s="18" t="e">
        <f>#REF!</f>
        <v>#REF!</v>
      </c>
      <c r="L34" s="18" t="e">
        <f>#REF!</f>
        <v>#REF!</v>
      </c>
      <c r="M34" s="18" t="e">
        <f>#REF!</f>
        <v>#REF!</v>
      </c>
      <c r="N34" s="18" t="e">
        <f>#REF!</f>
        <v>#REF!</v>
      </c>
      <c r="O34" s="18" t="e">
        <f>#REF!</f>
        <v>#REF!</v>
      </c>
      <c r="P34" s="18" t="e">
        <f>#REF!</f>
        <v>#REF!</v>
      </c>
      <c r="Q34" s="19" t="e">
        <f>#REF!</f>
        <v>#REF!</v>
      </c>
    </row>
    <row r="35" spans="2:17" ht="15" customHeight="1" x14ac:dyDescent="0.35">
      <c r="B35" s="17" t="s">
        <v>49</v>
      </c>
      <c r="C35" s="6" t="e">
        <f>#REF!</f>
        <v>#REF!</v>
      </c>
      <c r="D35" s="6" t="e">
        <f>#REF!</f>
        <v>#REF!</v>
      </c>
      <c r="E35" s="6" t="e">
        <f>#REF!</f>
        <v>#REF!</v>
      </c>
      <c r="F35" s="6" t="e">
        <f>#REF!</f>
        <v>#REF!</v>
      </c>
      <c r="G35" s="6" t="e">
        <f>#REF!</f>
        <v>#REF!</v>
      </c>
      <c r="H35" s="6" t="e">
        <f>#REF!</f>
        <v>#REF!</v>
      </c>
      <c r="I35" s="6" t="e">
        <f>#REF!</f>
        <v>#REF!</v>
      </c>
      <c r="J35" s="6" t="e">
        <f>#REF!</f>
        <v>#REF!</v>
      </c>
      <c r="K35" s="18" t="e">
        <f>#REF!</f>
        <v>#REF!</v>
      </c>
      <c r="L35" s="18" t="e">
        <f>#REF!</f>
        <v>#REF!</v>
      </c>
      <c r="M35" s="18" t="e">
        <f>#REF!</f>
        <v>#REF!</v>
      </c>
      <c r="N35" s="18" t="e">
        <f>#REF!</f>
        <v>#REF!</v>
      </c>
      <c r="O35" s="18" t="e">
        <f>#REF!</f>
        <v>#REF!</v>
      </c>
      <c r="P35" s="18" t="e">
        <f>#REF!</f>
        <v>#REF!</v>
      </c>
      <c r="Q35" s="19" t="e">
        <f>#REF!</f>
        <v>#REF!</v>
      </c>
    </row>
    <row r="36" spans="2:17" ht="15" customHeight="1" x14ac:dyDescent="0.35">
      <c r="B36" s="17" t="s">
        <v>50</v>
      </c>
      <c r="C36" s="6" t="e">
        <f>#REF!</f>
        <v>#REF!</v>
      </c>
      <c r="D36" s="6" t="e">
        <f>#REF!</f>
        <v>#REF!</v>
      </c>
      <c r="E36" s="6" t="e">
        <f>#REF!</f>
        <v>#REF!</v>
      </c>
      <c r="F36" s="6" t="e">
        <f>#REF!</f>
        <v>#REF!</v>
      </c>
      <c r="G36" s="6" t="e">
        <f>#REF!</f>
        <v>#REF!</v>
      </c>
      <c r="H36" s="6" t="e">
        <f>#REF!</f>
        <v>#REF!</v>
      </c>
      <c r="I36" s="6" t="e">
        <f>#REF!</f>
        <v>#REF!</v>
      </c>
      <c r="J36" s="6" t="e">
        <f>#REF!</f>
        <v>#REF!</v>
      </c>
      <c r="K36" s="18" t="e">
        <f>#REF!</f>
        <v>#REF!</v>
      </c>
      <c r="L36" s="18" t="e">
        <f>#REF!</f>
        <v>#REF!</v>
      </c>
      <c r="M36" s="18" t="e">
        <f>#REF!</f>
        <v>#REF!</v>
      </c>
      <c r="N36" s="18" t="e">
        <f>#REF!</f>
        <v>#REF!</v>
      </c>
      <c r="O36" s="18" t="e">
        <f>#REF!</f>
        <v>#REF!</v>
      </c>
      <c r="P36" s="18" t="e">
        <f>#REF!</f>
        <v>#REF!</v>
      </c>
      <c r="Q36" s="19" t="e">
        <f>#REF!</f>
        <v>#REF!</v>
      </c>
    </row>
    <row r="37" spans="2:17" ht="15" customHeight="1" x14ac:dyDescent="0.35">
      <c r="B37" s="17" t="s">
        <v>51</v>
      </c>
      <c r="C37" s="6" t="e">
        <f>#REF!</f>
        <v>#REF!</v>
      </c>
      <c r="D37" s="6" t="e">
        <f>#REF!</f>
        <v>#REF!</v>
      </c>
      <c r="E37" s="6" t="e">
        <f>#REF!</f>
        <v>#REF!</v>
      </c>
      <c r="F37" s="6" t="e">
        <f>#REF!</f>
        <v>#REF!</v>
      </c>
      <c r="G37" s="6" t="e">
        <f>#REF!</f>
        <v>#REF!</v>
      </c>
      <c r="H37" s="6" t="e">
        <f>#REF!</f>
        <v>#REF!</v>
      </c>
      <c r="I37" s="6" t="e">
        <f>#REF!</f>
        <v>#REF!</v>
      </c>
      <c r="J37" s="6" t="e">
        <f>#REF!</f>
        <v>#REF!</v>
      </c>
      <c r="K37" s="18" t="e">
        <f>#REF!</f>
        <v>#REF!</v>
      </c>
      <c r="L37" s="18" t="e">
        <f>#REF!</f>
        <v>#REF!</v>
      </c>
      <c r="M37" s="18" t="e">
        <f>#REF!</f>
        <v>#REF!</v>
      </c>
      <c r="N37" s="18" t="e">
        <f>#REF!</f>
        <v>#REF!</v>
      </c>
      <c r="O37" s="18" t="e">
        <f>#REF!</f>
        <v>#REF!</v>
      </c>
      <c r="P37" s="18" t="e">
        <f>#REF!</f>
        <v>#REF!</v>
      </c>
      <c r="Q37" s="19" t="e">
        <f>#REF!</f>
        <v>#REF!</v>
      </c>
    </row>
    <row r="38" spans="2:17" ht="15" customHeight="1" x14ac:dyDescent="0.35">
      <c r="B38" s="17" t="s">
        <v>52</v>
      </c>
      <c r="C38" s="6" t="e">
        <f>#REF!</f>
        <v>#REF!</v>
      </c>
      <c r="D38" s="6" t="e">
        <f>#REF!</f>
        <v>#REF!</v>
      </c>
      <c r="E38" s="6" t="e">
        <f>#REF!</f>
        <v>#REF!</v>
      </c>
      <c r="F38" s="6" t="e">
        <f>#REF!</f>
        <v>#REF!</v>
      </c>
      <c r="G38" s="6" t="e">
        <f>#REF!</f>
        <v>#REF!</v>
      </c>
      <c r="H38" s="6" t="e">
        <f>#REF!</f>
        <v>#REF!</v>
      </c>
      <c r="I38" s="6" t="e">
        <f>#REF!</f>
        <v>#REF!</v>
      </c>
      <c r="J38" s="6" t="e">
        <f>#REF!</f>
        <v>#REF!</v>
      </c>
      <c r="K38" s="18" t="e">
        <f>#REF!</f>
        <v>#REF!</v>
      </c>
      <c r="L38" s="18" t="e">
        <f>#REF!</f>
        <v>#REF!</v>
      </c>
      <c r="M38" s="18" t="e">
        <f>#REF!</f>
        <v>#REF!</v>
      </c>
      <c r="N38" s="18" t="e">
        <f>#REF!</f>
        <v>#REF!</v>
      </c>
      <c r="O38" s="18" t="e">
        <f>#REF!</f>
        <v>#REF!</v>
      </c>
      <c r="P38" s="18" t="e">
        <f>#REF!</f>
        <v>#REF!</v>
      </c>
      <c r="Q38" s="19" t="e">
        <f>#REF!</f>
        <v>#REF!</v>
      </c>
    </row>
    <row r="39" spans="2:17" ht="15" customHeight="1" x14ac:dyDescent="0.35">
      <c r="B39" s="17" t="s">
        <v>53</v>
      </c>
      <c r="C39" s="6" t="e">
        <f>#REF!</f>
        <v>#REF!</v>
      </c>
      <c r="D39" s="6" t="e">
        <f>#REF!</f>
        <v>#REF!</v>
      </c>
      <c r="E39" s="6" t="e">
        <f>#REF!</f>
        <v>#REF!</v>
      </c>
      <c r="F39" s="6" t="e">
        <f>#REF!</f>
        <v>#REF!</v>
      </c>
      <c r="G39" s="6" t="e">
        <f>#REF!</f>
        <v>#REF!</v>
      </c>
      <c r="H39" s="6" t="e">
        <f>#REF!</f>
        <v>#REF!</v>
      </c>
      <c r="I39" s="6" t="e">
        <f>#REF!</f>
        <v>#REF!</v>
      </c>
      <c r="J39" s="6" t="e">
        <f>#REF!</f>
        <v>#REF!</v>
      </c>
      <c r="K39" s="18" t="e">
        <f>#REF!</f>
        <v>#REF!</v>
      </c>
      <c r="L39" s="18" t="e">
        <f>#REF!</f>
        <v>#REF!</v>
      </c>
      <c r="M39" s="18" t="e">
        <f>#REF!</f>
        <v>#REF!</v>
      </c>
      <c r="N39" s="18" t="e">
        <f>#REF!</f>
        <v>#REF!</v>
      </c>
      <c r="O39" s="18" t="e">
        <f>#REF!</f>
        <v>#REF!</v>
      </c>
      <c r="P39" s="18" t="e">
        <f>#REF!</f>
        <v>#REF!</v>
      </c>
      <c r="Q39" s="19" t="e">
        <f>#REF!</f>
        <v>#REF!</v>
      </c>
    </row>
    <row r="40" spans="2:17" ht="15" customHeight="1" x14ac:dyDescent="0.35">
      <c r="B40" s="17" t="s">
        <v>54</v>
      </c>
      <c r="C40" s="6" t="e">
        <f>#REF!</f>
        <v>#REF!</v>
      </c>
      <c r="D40" s="6" t="e">
        <f>#REF!</f>
        <v>#REF!</v>
      </c>
      <c r="E40" s="6" t="e">
        <f>#REF!</f>
        <v>#REF!</v>
      </c>
      <c r="F40" s="6" t="e">
        <f>#REF!</f>
        <v>#REF!</v>
      </c>
      <c r="G40" s="6" t="e">
        <f>#REF!</f>
        <v>#REF!</v>
      </c>
      <c r="H40" s="6" t="e">
        <f>#REF!</f>
        <v>#REF!</v>
      </c>
      <c r="I40" s="6" t="e">
        <f>#REF!</f>
        <v>#REF!</v>
      </c>
      <c r="J40" s="6" t="e">
        <f>#REF!</f>
        <v>#REF!</v>
      </c>
      <c r="K40" s="18" t="e">
        <f>#REF!</f>
        <v>#REF!</v>
      </c>
      <c r="L40" s="18" t="e">
        <f>#REF!</f>
        <v>#REF!</v>
      </c>
      <c r="M40" s="18" t="e">
        <f>#REF!</f>
        <v>#REF!</v>
      </c>
      <c r="N40" s="18" t="e">
        <f>#REF!</f>
        <v>#REF!</v>
      </c>
      <c r="O40" s="18" t="e">
        <f>#REF!</f>
        <v>#REF!</v>
      </c>
      <c r="P40" s="18" t="e">
        <f>#REF!</f>
        <v>#REF!</v>
      </c>
      <c r="Q40" s="19" t="e">
        <f>#REF!</f>
        <v>#REF!</v>
      </c>
    </row>
    <row r="41" spans="2:17" ht="15" customHeight="1" x14ac:dyDescent="0.35">
      <c r="B41" s="20" t="s">
        <v>55</v>
      </c>
      <c r="C41" s="7" t="e">
        <f t="shared" ref="C41:Q41" si="0">SUM(C5:C40)</f>
        <v>#REF!</v>
      </c>
      <c r="D41" s="7" t="e">
        <f t="shared" si="0"/>
        <v>#REF!</v>
      </c>
      <c r="E41" s="7" t="e">
        <f t="shared" si="0"/>
        <v>#REF!</v>
      </c>
      <c r="F41" s="7" t="e">
        <f t="shared" si="0"/>
        <v>#REF!</v>
      </c>
      <c r="G41" s="7" t="e">
        <f t="shared" si="0"/>
        <v>#REF!</v>
      </c>
      <c r="H41" s="7" t="e">
        <f t="shared" si="0"/>
        <v>#REF!</v>
      </c>
      <c r="I41" s="7" t="e">
        <f t="shared" si="0"/>
        <v>#REF!</v>
      </c>
      <c r="J41" s="7" t="e">
        <f t="shared" si="0"/>
        <v>#REF!</v>
      </c>
      <c r="K41" s="7" t="e">
        <f t="shared" si="0"/>
        <v>#REF!</v>
      </c>
      <c r="L41" s="7" t="e">
        <f t="shared" si="0"/>
        <v>#REF!</v>
      </c>
      <c r="M41" s="7" t="e">
        <f t="shared" si="0"/>
        <v>#REF!</v>
      </c>
      <c r="N41" s="7" t="e">
        <f t="shared" si="0"/>
        <v>#REF!</v>
      </c>
      <c r="O41" s="7" t="e">
        <f t="shared" si="0"/>
        <v>#REF!</v>
      </c>
      <c r="P41" s="7" t="e">
        <f t="shared" si="0"/>
        <v>#REF!</v>
      </c>
      <c r="Q41" s="19" t="e">
        <f t="shared" si="0"/>
        <v>#REF!</v>
      </c>
    </row>
    <row r="42" spans="2:17" ht="15" customHeight="1" x14ac:dyDescent="0.35">
      <c r="B42" s="725" t="s">
        <v>56</v>
      </c>
      <c r="C42" s="723"/>
      <c r="D42" s="723"/>
      <c r="E42" s="723"/>
      <c r="F42" s="723"/>
      <c r="G42" s="723"/>
      <c r="H42" s="723"/>
      <c r="I42" s="723"/>
      <c r="J42" s="723"/>
      <c r="K42" s="723"/>
      <c r="L42" s="723"/>
      <c r="M42" s="723"/>
      <c r="N42" s="723"/>
      <c r="O42" s="723"/>
      <c r="P42" s="723"/>
      <c r="Q42" s="724"/>
    </row>
    <row r="43" spans="2:17" ht="15" customHeight="1" x14ac:dyDescent="0.35">
      <c r="B43" s="17" t="s">
        <v>57</v>
      </c>
      <c r="C43" s="2" t="e">
        <f>#REF!</f>
        <v>#REF!</v>
      </c>
      <c r="D43" s="2" t="e">
        <f>#REF!</f>
        <v>#REF!</v>
      </c>
      <c r="E43" s="2" t="e">
        <f>#REF!</f>
        <v>#REF!</v>
      </c>
      <c r="F43" s="2" t="e">
        <f>#REF!</f>
        <v>#REF!</v>
      </c>
      <c r="G43" s="2" t="e">
        <f>#REF!</f>
        <v>#REF!</v>
      </c>
      <c r="H43" s="2" t="e">
        <f>#REF!</f>
        <v>#REF!</v>
      </c>
      <c r="I43" s="2" t="e">
        <f>#REF!</f>
        <v>#REF!</v>
      </c>
      <c r="J43" s="2" t="e">
        <f>#REF!</f>
        <v>#REF!</v>
      </c>
      <c r="K43" s="2" t="e">
        <f>#REF!</f>
        <v>#REF!</v>
      </c>
      <c r="L43" s="2" t="e">
        <f>#REF!</f>
        <v>#REF!</v>
      </c>
      <c r="M43" s="2" t="e">
        <f>#REF!</f>
        <v>#REF!</v>
      </c>
      <c r="N43" s="2" t="e">
        <f>#REF!</f>
        <v>#REF!</v>
      </c>
      <c r="O43" s="2" t="e">
        <f>#REF!</f>
        <v>#REF!</v>
      </c>
      <c r="P43" s="2" t="e">
        <f>#REF!</f>
        <v>#REF!</v>
      </c>
      <c r="Q43" s="26" t="e">
        <f>#REF!</f>
        <v>#REF!</v>
      </c>
    </row>
    <row r="44" spans="2:17" ht="15" customHeight="1" x14ac:dyDescent="0.35">
      <c r="B44" s="17" t="s">
        <v>290</v>
      </c>
      <c r="C44" s="2" t="e">
        <f>#REF!</f>
        <v>#REF!</v>
      </c>
      <c r="D44" s="2" t="e">
        <f>#REF!</f>
        <v>#REF!</v>
      </c>
      <c r="E44" s="2" t="e">
        <f>#REF!</f>
        <v>#REF!</v>
      </c>
      <c r="F44" s="2" t="e">
        <f>#REF!</f>
        <v>#REF!</v>
      </c>
      <c r="G44" s="2" t="e">
        <f>#REF!</f>
        <v>#REF!</v>
      </c>
      <c r="H44" s="2" t="e">
        <f>#REF!</f>
        <v>#REF!</v>
      </c>
      <c r="I44" s="2" t="e">
        <f>#REF!</f>
        <v>#REF!</v>
      </c>
      <c r="J44" s="2" t="e">
        <f>#REF!</f>
        <v>#REF!</v>
      </c>
      <c r="K44" s="2" t="e">
        <f>#REF!</f>
        <v>#REF!</v>
      </c>
      <c r="L44" s="2" t="e">
        <f>#REF!</f>
        <v>#REF!</v>
      </c>
      <c r="M44" s="2" t="e">
        <f>#REF!</f>
        <v>#REF!</v>
      </c>
      <c r="N44" s="2" t="e">
        <f>#REF!</f>
        <v>#REF!</v>
      </c>
      <c r="O44" s="2" t="e">
        <f>#REF!</f>
        <v>#REF!</v>
      </c>
      <c r="P44" s="2" t="e">
        <f>#REF!</f>
        <v>#REF!</v>
      </c>
      <c r="Q44" s="26" t="e">
        <f>#REF!</f>
        <v>#REF!</v>
      </c>
    </row>
    <row r="45" spans="2:17" ht="15" customHeight="1" x14ac:dyDescent="0.35">
      <c r="B45" s="17" t="s">
        <v>59</v>
      </c>
      <c r="C45" s="2" t="e">
        <f>#REF!</f>
        <v>#REF!</v>
      </c>
      <c r="D45" s="2" t="e">
        <f>#REF!</f>
        <v>#REF!</v>
      </c>
      <c r="E45" s="2" t="e">
        <f>#REF!</f>
        <v>#REF!</v>
      </c>
      <c r="F45" s="2" t="e">
        <f>#REF!</f>
        <v>#REF!</v>
      </c>
      <c r="G45" s="2" t="e">
        <f>#REF!</f>
        <v>#REF!</v>
      </c>
      <c r="H45" s="2" t="e">
        <f>#REF!</f>
        <v>#REF!</v>
      </c>
      <c r="I45" s="2" t="e">
        <f>#REF!</f>
        <v>#REF!</v>
      </c>
      <c r="J45" s="2" t="e">
        <f>#REF!</f>
        <v>#REF!</v>
      </c>
      <c r="K45" s="2" t="e">
        <f>#REF!</f>
        <v>#REF!</v>
      </c>
      <c r="L45" s="2" t="e">
        <f>#REF!</f>
        <v>#REF!</v>
      </c>
      <c r="M45" s="2" t="e">
        <f>#REF!</f>
        <v>#REF!</v>
      </c>
      <c r="N45" s="2" t="e">
        <f>#REF!</f>
        <v>#REF!</v>
      </c>
      <c r="O45" s="2" t="e">
        <f>#REF!</f>
        <v>#REF!</v>
      </c>
      <c r="P45" s="2" t="e">
        <f>#REF!</f>
        <v>#REF!</v>
      </c>
      <c r="Q45" s="26" t="e">
        <f>#REF!</f>
        <v>#REF!</v>
      </c>
    </row>
    <row r="46" spans="2:17" ht="15" customHeight="1" x14ac:dyDescent="0.35">
      <c r="B46" s="20" t="s">
        <v>55</v>
      </c>
      <c r="C46" s="26" t="e">
        <f t="shared" ref="C46:Q46" si="1">SUM(C43:C45)</f>
        <v>#REF!</v>
      </c>
      <c r="D46" s="26" t="e">
        <f t="shared" si="1"/>
        <v>#REF!</v>
      </c>
      <c r="E46" s="26" t="e">
        <f t="shared" si="1"/>
        <v>#REF!</v>
      </c>
      <c r="F46" s="26" t="e">
        <f t="shared" si="1"/>
        <v>#REF!</v>
      </c>
      <c r="G46" s="26" t="e">
        <f t="shared" si="1"/>
        <v>#REF!</v>
      </c>
      <c r="H46" s="26" t="e">
        <f t="shared" si="1"/>
        <v>#REF!</v>
      </c>
      <c r="I46" s="26" t="e">
        <f t="shared" si="1"/>
        <v>#REF!</v>
      </c>
      <c r="J46" s="26" t="e">
        <f t="shared" si="1"/>
        <v>#REF!</v>
      </c>
      <c r="K46" s="26" t="e">
        <f t="shared" si="1"/>
        <v>#REF!</v>
      </c>
      <c r="L46" s="26" t="e">
        <f t="shared" si="1"/>
        <v>#REF!</v>
      </c>
      <c r="M46" s="26" t="e">
        <f t="shared" si="1"/>
        <v>#REF!</v>
      </c>
      <c r="N46" s="26" t="e">
        <f t="shared" si="1"/>
        <v>#REF!</v>
      </c>
      <c r="O46" s="26" t="e">
        <f t="shared" si="1"/>
        <v>#REF!</v>
      </c>
      <c r="P46" s="26" t="e">
        <f t="shared" si="1"/>
        <v>#REF!</v>
      </c>
      <c r="Q46" s="26" t="e">
        <f t="shared" si="1"/>
        <v>#REF!</v>
      </c>
    </row>
    <row r="47" spans="2:17" ht="15" customHeight="1" x14ac:dyDescent="0.35">
      <c r="B47" s="20" t="s">
        <v>60</v>
      </c>
      <c r="C47" s="26" t="e">
        <f t="shared" ref="C47:Q47" si="2">C41+C46</f>
        <v>#REF!</v>
      </c>
      <c r="D47" s="26" t="e">
        <f t="shared" si="2"/>
        <v>#REF!</v>
      </c>
      <c r="E47" s="26" t="e">
        <f t="shared" si="2"/>
        <v>#REF!</v>
      </c>
      <c r="F47" s="26" t="e">
        <f t="shared" si="2"/>
        <v>#REF!</v>
      </c>
      <c r="G47" s="26" t="e">
        <f t="shared" si="2"/>
        <v>#REF!</v>
      </c>
      <c r="H47" s="26" t="e">
        <f t="shared" si="2"/>
        <v>#REF!</v>
      </c>
      <c r="I47" s="26" t="e">
        <f t="shared" si="2"/>
        <v>#REF!</v>
      </c>
      <c r="J47" s="26" t="e">
        <f t="shared" si="2"/>
        <v>#REF!</v>
      </c>
      <c r="K47" s="26" t="e">
        <f t="shared" si="2"/>
        <v>#REF!</v>
      </c>
      <c r="L47" s="26" t="e">
        <f t="shared" si="2"/>
        <v>#REF!</v>
      </c>
      <c r="M47" s="26" t="e">
        <f t="shared" si="2"/>
        <v>#REF!</v>
      </c>
      <c r="N47" s="26" t="e">
        <f t="shared" si="2"/>
        <v>#REF!</v>
      </c>
      <c r="O47" s="26" t="e">
        <f t="shared" si="2"/>
        <v>#REF!</v>
      </c>
      <c r="P47" s="26" t="e">
        <f t="shared" si="2"/>
        <v>#REF!</v>
      </c>
      <c r="Q47" s="26" t="e">
        <f t="shared" si="2"/>
        <v>#REF!</v>
      </c>
    </row>
    <row r="48" spans="2:17" ht="14.25" customHeight="1" x14ac:dyDescent="0.35">
      <c r="B48" s="822" t="s">
        <v>61</v>
      </c>
      <c r="C48" s="728"/>
      <c r="D48" s="728"/>
      <c r="E48" s="728"/>
      <c r="F48" s="728"/>
      <c r="G48" s="728"/>
      <c r="H48" s="728"/>
      <c r="I48" s="728"/>
      <c r="J48" s="728"/>
      <c r="K48" s="728"/>
      <c r="L48" s="728"/>
      <c r="M48" s="728"/>
      <c r="N48" s="728"/>
      <c r="O48" s="728"/>
      <c r="P48" s="728"/>
      <c r="Q48" s="729"/>
    </row>
  </sheetData>
  <sheetProtection algorithmName="SHA-512" hashValue="ySUU/ZUrAJUDQcrbFTTbn6tyYEyz0UeCtfXb4UpEO/Xngo35m00QE2iNacmqetwj6/bkjsi3IKiTmQjhCW5pRw==" saltValue="yo3lfLZCRi56FH/gbL1uYQ==" spinCount="100000" sheet="1" objects="1" scenarios="1"/>
  <mergeCells count="4">
    <mergeCell ref="B2:Q2"/>
    <mergeCell ref="B4:Q4"/>
    <mergeCell ref="B42:Q42"/>
    <mergeCell ref="B48:Q48"/>
  </mergeCells>
  <pageMargins left="0.7" right="0.7" top="0.75" bottom="0.75" header="0.3" footer="0.3"/>
  <pageSetup paperSize="9" orientation="portrait"/>
  <headerFooter>
    <oddFooter>&amp;C_x000D_&amp;1#&amp;"Calibri"&amp;11&amp;K000000 Britam Public</oddFooter>
  </headerFooter>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42">
    <tabColor rgb="FFCC9900"/>
    <pageSetUpPr fitToPage="1"/>
  </sheetPr>
  <dimension ref="B3:Q51"/>
  <sheetViews>
    <sheetView showGridLines="0" topLeftCell="I38" zoomScale="75" zoomScaleNormal="75" workbookViewId="0"/>
  </sheetViews>
  <sheetFormatPr defaultRowHeight="14.5" x14ac:dyDescent="0.35"/>
  <cols>
    <col min="1" max="1" width="10.54296875" customWidth="1"/>
    <col min="2" max="2" width="46" customWidth="1"/>
    <col min="3" max="10" width="15.453125" customWidth="1"/>
    <col min="11" max="11" width="17.54296875" customWidth="1"/>
    <col min="12" max="16" width="15.453125" customWidth="1"/>
    <col min="17" max="17" width="16.453125" customWidth="1"/>
    <col min="18" max="19" width="10.54296875" bestFit="1" customWidth="1"/>
  </cols>
  <sheetData>
    <row r="3" spans="2:17" ht="21.75" customHeight="1" x14ac:dyDescent="0.35">
      <c r="B3" s="836" t="s">
        <v>1610</v>
      </c>
      <c r="C3" s="723"/>
      <c r="D3" s="723"/>
      <c r="E3" s="723"/>
      <c r="F3" s="723"/>
      <c r="G3" s="723"/>
      <c r="H3" s="723"/>
      <c r="I3" s="723"/>
      <c r="J3" s="723"/>
      <c r="K3" s="723"/>
      <c r="L3" s="723"/>
      <c r="M3" s="723"/>
      <c r="N3" s="723"/>
      <c r="O3" s="723"/>
      <c r="P3" s="723"/>
      <c r="Q3" s="724"/>
    </row>
    <row r="4" spans="2:17" ht="26.5" customHeight="1" x14ac:dyDescent="0.35">
      <c r="B4" s="13" t="s">
        <v>1</v>
      </c>
      <c r="C4" s="15" t="s">
        <v>479</v>
      </c>
      <c r="D4" s="15" t="s">
        <v>480</v>
      </c>
      <c r="E4" s="15" t="s">
        <v>481</v>
      </c>
      <c r="F4" s="15" t="s">
        <v>204</v>
      </c>
      <c r="G4" s="15" t="s">
        <v>482</v>
      </c>
      <c r="H4" s="15" t="s">
        <v>483</v>
      </c>
      <c r="I4" s="15" t="s">
        <v>484</v>
      </c>
      <c r="J4" s="15" t="s">
        <v>483</v>
      </c>
      <c r="K4" s="16" t="s">
        <v>485</v>
      </c>
      <c r="L4" s="16" t="s">
        <v>486</v>
      </c>
      <c r="M4" s="16" t="s">
        <v>407</v>
      </c>
      <c r="N4" s="16" t="s">
        <v>408</v>
      </c>
      <c r="O4" s="16" t="s">
        <v>487</v>
      </c>
      <c r="P4" s="16" t="s">
        <v>3</v>
      </c>
      <c r="Q4" s="16" t="s">
        <v>488</v>
      </c>
    </row>
    <row r="5" spans="2:17" x14ac:dyDescent="0.35">
      <c r="B5" s="837" t="s">
        <v>17</v>
      </c>
      <c r="C5" s="723"/>
      <c r="D5" s="723"/>
      <c r="E5" s="723"/>
      <c r="F5" s="723"/>
      <c r="G5" s="723"/>
      <c r="H5" s="723"/>
      <c r="I5" s="723"/>
      <c r="J5" s="723"/>
      <c r="K5" s="723"/>
      <c r="L5" s="723"/>
      <c r="M5" s="723"/>
      <c r="N5" s="723"/>
      <c r="O5" s="723"/>
      <c r="P5" s="723"/>
      <c r="Q5" s="724"/>
    </row>
    <row r="6" spans="2:17" ht="21" customHeight="1" x14ac:dyDescent="0.35">
      <c r="B6" s="17" t="s">
        <v>18</v>
      </c>
      <c r="C6" s="585">
        <v>77971.904449999987</v>
      </c>
      <c r="D6" s="585">
        <v>0</v>
      </c>
      <c r="E6" s="585">
        <v>0</v>
      </c>
      <c r="F6" s="585">
        <v>77971.904449999987</v>
      </c>
      <c r="G6" s="585">
        <v>29387.898000000001</v>
      </c>
      <c r="H6" s="585">
        <v>0</v>
      </c>
      <c r="I6" s="585">
        <v>29422.618999999999</v>
      </c>
      <c r="J6" s="585">
        <v>0</v>
      </c>
      <c r="K6" s="586">
        <v>77937.183449999982</v>
      </c>
      <c r="L6" s="586">
        <v>9027.9215297492028</v>
      </c>
      <c r="M6" s="586">
        <v>15232.985484000001</v>
      </c>
      <c r="N6" s="586">
        <v>12585.230995827051</v>
      </c>
      <c r="O6" s="586">
        <v>41091.045440423739</v>
      </c>
      <c r="P6" s="586">
        <v>3607.8085810186449</v>
      </c>
      <c r="Q6" s="587">
        <v>44698.854021442377</v>
      </c>
    </row>
    <row r="7" spans="2:17" ht="21" customHeight="1" x14ac:dyDescent="0.35">
      <c r="B7" s="17" t="s">
        <v>19</v>
      </c>
      <c r="C7" s="585">
        <v>21015.733</v>
      </c>
      <c r="D7" s="585">
        <v>0</v>
      </c>
      <c r="E7" s="585">
        <v>6377.8670000000002</v>
      </c>
      <c r="F7" s="585">
        <v>14637.866</v>
      </c>
      <c r="G7" s="585">
        <v>4479.5050000000001</v>
      </c>
      <c r="H7" s="585">
        <v>0</v>
      </c>
      <c r="I7" s="585">
        <v>7317.7579999999998</v>
      </c>
      <c r="J7" s="585">
        <v>0</v>
      </c>
      <c r="K7" s="586">
        <v>11799.612999999999</v>
      </c>
      <c r="L7" s="586">
        <v>14592.881299999999</v>
      </c>
      <c r="M7" s="586">
        <v>2778.9027599999999</v>
      </c>
      <c r="N7" s="586">
        <v>3206.829038121894</v>
      </c>
      <c r="O7" s="586">
        <v>-8779.0000981218982</v>
      </c>
      <c r="P7" s="586">
        <v>1195.342594758338</v>
      </c>
      <c r="Q7" s="587">
        <v>-7583.6575033635609</v>
      </c>
    </row>
    <row r="8" spans="2:17" ht="21" customHeight="1" x14ac:dyDescent="0.35">
      <c r="B8" s="17" t="s">
        <v>20</v>
      </c>
      <c r="C8" s="585">
        <v>288899.50699999998</v>
      </c>
      <c r="D8" s="585">
        <v>0</v>
      </c>
      <c r="E8" s="585">
        <v>230485.258</v>
      </c>
      <c r="F8" s="585">
        <v>58414.249000000003</v>
      </c>
      <c r="G8" s="585">
        <v>11842.639499999999</v>
      </c>
      <c r="H8" s="585">
        <v>0</v>
      </c>
      <c r="I8" s="585">
        <v>14581.54</v>
      </c>
      <c r="J8" s="585">
        <v>0</v>
      </c>
      <c r="K8" s="586">
        <v>55675.3485</v>
      </c>
      <c r="L8" s="586">
        <v>13487.255999999999</v>
      </c>
      <c r="M8" s="586">
        <v>-35539.050000000003</v>
      </c>
      <c r="N8" s="586">
        <v>56957.686273107021</v>
      </c>
      <c r="O8" s="586">
        <v>20769.45622689298</v>
      </c>
      <c r="P8" s="586">
        <v>0</v>
      </c>
      <c r="Q8" s="587">
        <v>20769.45622689298</v>
      </c>
    </row>
    <row r="9" spans="2:17" ht="21" customHeight="1" x14ac:dyDescent="0.35">
      <c r="B9" s="17" t="s">
        <v>22</v>
      </c>
      <c r="C9" s="585">
        <v>792755.978</v>
      </c>
      <c r="D9" s="585">
        <v>223124.74</v>
      </c>
      <c r="E9" s="585">
        <v>362044.96606075153</v>
      </c>
      <c r="F9" s="585">
        <v>653835.75193924853</v>
      </c>
      <c r="G9" s="585">
        <v>125145.57990935699</v>
      </c>
      <c r="H9" s="585">
        <v>0</v>
      </c>
      <c r="I9" s="585">
        <v>163357.78899999999</v>
      </c>
      <c r="J9" s="585">
        <v>0</v>
      </c>
      <c r="K9" s="586">
        <v>615623.54284860555</v>
      </c>
      <c r="L9" s="586">
        <v>348235.928421569</v>
      </c>
      <c r="M9" s="586">
        <v>-11009.894179444311</v>
      </c>
      <c r="N9" s="586">
        <v>146533.93592462319</v>
      </c>
      <c r="O9" s="586">
        <v>131863.57268185759</v>
      </c>
      <c r="P9" s="586">
        <v>79634.60656231179</v>
      </c>
      <c r="Q9" s="587">
        <v>211498.17924416941</v>
      </c>
    </row>
    <row r="10" spans="2:17" ht="21" customHeight="1" x14ac:dyDescent="0.35">
      <c r="B10" s="17" t="s">
        <v>278</v>
      </c>
      <c r="C10" s="585">
        <v>3129222.4845899981</v>
      </c>
      <c r="D10" s="585">
        <v>0</v>
      </c>
      <c r="E10" s="585">
        <v>2324858.3678199998</v>
      </c>
      <c r="F10" s="585">
        <v>804364.11676999764</v>
      </c>
      <c r="G10" s="585">
        <v>96538.950710000005</v>
      </c>
      <c r="H10" s="585">
        <v>0</v>
      </c>
      <c r="I10" s="585">
        <v>119047.85884</v>
      </c>
      <c r="J10" s="585">
        <v>0</v>
      </c>
      <c r="K10" s="586">
        <v>781855.20863999764</v>
      </c>
      <c r="L10" s="586">
        <v>156243.60245379811</v>
      </c>
      <c r="M10" s="586">
        <v>-15139.03769999993</v>
      </c>
      <c r="N10" s="586">
        <v>434306.33457284019</v>
      </c>
      <c r="O10" s="586">
        <v>206444.30931335909</v>
      </c>
      <c r="P10" s="586">
        <v>216214.80351215979</v>
      </c>
      <c r="Q10" s="587">
        <v>422659.11282551888</v>
      </c>
    </row>
    <row r="11" spans="2:17" ht="21" customHeight="1" x14ac:dyDescent="0.35">
      <c r="B11" s="17" t="s">
        <v>279</v>
      </c>
      <c r="C11" s="585">
        <v>86576.06</v>
      </c>
      <c r="D11" s="585">
        <v>0</v>
      </c>
      <c r="E11" s="585">
        <v>8892.0499999999993</v>
      </c>
      <c r="F11" s="585">
        <v>77684.009999999995</v>
      </c>
      <c r="G11" s="585">
        <v>30065.916000000001</v>
      </c>
      <c r="H11" s="585">
        <v>0</v>
      </c>
      <c r="I11" s="585">
        <v>33110.304254098359</v>
      </c>
      <c r="J11" s="585">
        <v>718.36800000000005</v>
      </c>
      <c r="K11" s="586">
        <v>73921.253745901646</v>
      </c>
      <c r="L11" s="586">
        <v>-24212.558000000001</v>
      </c>
      <c r="M11" s="586">
        <v>15329.727999999999</v>
      </c>
      <c r="N11" s="586">
        <v>32340.17</v>
      </c>
      <c r="O11" s="586">
        <v>50463.913745901642</v>
      </c>
      <c r="P11" s="586">
        <v>3697.09820641024</v>
      </c>
      <c r="Q11" s="587">
        <v>54161.011952311877</v>
      </c>
    </row>
    <row r="12" spans="2:17" ht="21" customHeight="1" x14ac:dyDescent="0.35">
      <c r="B12" s="17" t="s">
        <v>25</v>
      </c>
      <c r="C12" s="585">
        <v>898490.88879000023</v>
      </c>
      <c r="D12" s="585">
        <v>436465.72463999997</v>
      </c>
      <c r="E12" s="585">
        <v>874678.76698000019</v>
      </c>
      <c r="F12" s="585">
        <v>460277.84645000019</v>
      </c>
      <c r="G12" s="585">
        <v>105908.732</v>
      </c>
      <c r="H12" s="585">
        <v>0</v>
      </c>
      <c r="I12" s="585">
        <v>126508.04700000001</v>
      </c>
      <c r="J12" s="585">
        <v>0</v>
      </c>
      <c r="K12" s="586">
        <v>439678.53145000018</v>
      </c>
      <c r="L12" s="586">
        <v>246256.10618000009</v>
      </c>
      <c r="M12" s="586">
        <v>40811.935469999997</v>
      </c>
      <c r="N12" s="586">
        <v>111429.9496747348</v>
      </c>
      <c r="O12" s="586">
        <v>41180.540125265303</v>
      </c>
      <c r="P12" s="586">
        <v>32165.934649851159</v>
      </c>
      <c r="Q12" s="587">
        <v>73346.474775116454</v>
      </c>
    </row>
    <row r="13" spans="2:17" ht="21" customHeight="1" x14ac:dyDescent="0.35">
      <c r="B13" s="17" t="s">
        <v>26</v>
      </c>
      <c r="C13" s="585">
        <v>21512.661</v>
      </c>
      <c r="D13" s="585">
        <v>1181.2049999999999</v>
      </c>
      <c r="E13" s="585">
        <v>0</v>
      </c>
      <c r="F13" s="585">
        <v>22693.866000000002</v>
      </c>
      <c r="G13" s="585">
        <v>12460.319</v>
      </c>
      <c r="H13" s="585">
        <v>0</v>
      </c>
      <c r="I13" s="585">
        <v>6492.54</v>
      </c>
      <c r="J13" s="585">
        <v>0</v>
      </c>
      <c r="K13" s="586">
        <v>28661.645</v>
      </c>
      <c r="L13" s="586">
        <v>-48492.275000000001</v>
      </c>
      <c r="M13" s="586">
        <v>4294.5029999999997</v>
      </c>
      <c r="N13" s="586">
        <v>15205.92668138427</v>
      </c>
      <c r="O13" s="586">
        <v>57653.490318615732</v>
      </c>
      <c r="P13" s="586">
        <v>2137.4706433369188</v>
      </c>
      <c r="Q13" s="587">
        <v>59790.96096195266</v>
      </c>
    </row>
    <row r="14" spans="2:17" ht="21" customHeight="1" x14ac:dyDescent="0.35">
      <c r="B14" s="17" t="s">
        <v>27</v>
      </c>
      <c r="C14" s="585">
        <v>14233.721</v>
      </c>
      <c r="D14" s="585">
        <v>0</v>
      </c>
      <c r="E14" s="585">
        <v>0</v>
      </c>
      <c r="F14" s="585">
        <v>14233.721</v>
      </c>
      <c r="G14" s="585">
        <v>4285.1571699999986</v>
      </c>
      <c r="H14" s="585">
        <v>0</v>
      </c>
      <c r="I14" s="585">
        <v>6576.8770199999999</v>
      </c>
      <c r="J14" s="585">
        <v>0</v>
      </c>
      <c r="K14" s="586">
        <v>11942.00115</v>
      </c>
      <c r="L14" s="586">
        <v>6506.3209999999999</v>
      </c>
      <c r="M14" s="586">
        <v>2386.6894995058042</v>
      </c>
      <c r="N14" s="586">
        <v>0</v>
      </c>
      <c r="O14" s="586">
        <v>3048.9906504941978</v>
      </c>
      <c r="P14" s="586">
        <v>0</v>
      </c>
      <c r="Q14" s="587">
        <v>3048.9906504941978</v>
      </c>
    </row>
    <row r="15" spans="2:17" ht="21" customHeight="1" x14ac:dyDescent="0.35">
      <c r="B15" s="17" t="s">
        <v>28</v>
      </c>
      <c r="C15" s="585">
        <v>267787.701</v>
      </c>
      <c r="D15" s="585">
        <v>-2870.6860000000001</v>
      </c>
      <c r="E15" s="585">
        <v>39225.686999999998</v>
      </c>
      <c r="F15" s="585">
        <v>225691.32800000001</v>
      </c>
      <c r="G15" s="585">
        <v>114716.446</v>
      </c>
      <c r="H15" s="585">
        <v>0</v>
      </c>
      <c r="I15" s="585">
        <v>63936.110999999997</v>
      </c>
      <c r="J15" s="585">
        <v>0</v>
      </c>
      <c r="K15" s="586">
        <v>276471.663</v>
      </c>
      <c r="L15" s="586">
        <v>108784.478</v>
      </c>
      <c r="M15" s="586">
        <v>46071.678</v>
      </c>
      <c r="N15" s="586">
        <v>29320.092000000001</v>
      </c>
      <c r="O15" s="586">
        <v>92295.414999999994</v>
      </c>
      <c r="P15" s="586">
        <v>0</v>
      </c>
      <c r="Q15" s="587">
        <v>92295.414999999994</v>
      </c>
    </row>
    <row r="16" spans="2:17" ht="21" customHeight="1" x14ac:dyDescent="0.35">
      <c r="B16" s="17" t="s">
        <v>29</v>
      </c>
      <c r="C16" s="585">
        <v>129807.512</v>
      </c>
      <c r="D16" s="585">
        <v>0</v>
      </c>
      <c r="E16" s="585">
        <v>6252.7500300000002</v>
      </c>
      <c r="F16" s="585">
        <v>123554.76197000001</v>
      </c>
      <c r="G16" s="585">
        <v>22332.227928</v>
      </c>
      <c r="H16" s="585">
        <v>0</v>
      </c>
      <c r="I16" s="585">
        <v>38019.7827997274</v>
      </c>
      <c r="J16" s="585">
        <v>0</v>
      </c>
      <c r="K16" s="586">
        <v>107867.2070982726</v>
      </c>
      <c r="L16" s="586">
        <v>5538.1816727125943</v>
      </c>
      <c r="M16" s="586">
        <v>30486.974999999999</v>
      </c>
      <c r="N16" s="586">
        <v>39483.776669491788</v>
      </c>
      <c r="O16" s="586">
        <v>32358.273756068211</v>
      </c>
      <c r="P16" s="586">
        <v>12773.62849852884</v>
      </c>
      <c r="Q16" s="587">
        <v>45131.902254597051</v>
      </c>
    </row>
    <row r="17" spans="2:17" ht="21" customHeight="1" x14ac:dyDescent="0.35">
      <c r="B17" s="17" t="s">
        <v>30</v>
      </c>
      <c r="C17" s="585">
        <v>870655.82299999997</v>
      </c>
      <c r="D17" s="585">
        <v>1222.8209999999999</v>
      </c>
      <c r="E17" s="585">
        <v>43854.167999999998</v>
      </c>
      <c r="F17" s="585">
        <v>828024.47600000002</v>
      </c>
      <c r="G17" s="585">
        <v>380886.56699999998</v>
      </c>
      <c r="H17" s="585">
        <v>0</v>
      </c>
      <c r="I17" s="585">
        <v>197152.35399999999</v>
      </c>
      <c r="J17" s="585">
        <v>0</v>
      </c>
      <c r="K17" s="586">
        <v>1011758.689</v>
      </c>
      <c r="L17" s="586">
        <v>409334.56099999999</v>
      </c>
      <c r="M17" s="586">
        <v>242602.04300000001</v>
      </c>
      <c r="N17" s="586">
        <v>85496.513999999996</v>
      </c>
      <c r="O17" s="586">
        <v>274325.571</v>
      </c>
      <c r="P17" s="586">
        <v>74384.293999999994</v>
      </c>
      <c r="Q17" s="587">
        <v>348709.86499999999</v>
      </c>
    </row>
    <row r="18" spans="2:17" ht="21" customHeight="1" x14ac:dyDescent="0.35">
      <c r="B18" s="17" t="s">
        <v>32</v>
      </c>
      <c r="C18" s="585">
        <v>533484.29099999997</v>
      </c>
      <c r="D18" s="585">
        <v>104908.38</v>
      </c>
      <c r="E18" s="585">
        <v>94239.649000000005</v>
      </c>
      <c r="F18" s="585">
        <v>544153.022</v>
      </c>
      <c r="G18" s="585">
        <v>270964.55</v>
      </c>
      <c r="H18" s="585">
        <v>0</v>
      </c>
      <c r="I18" s="585">
        <v>185516.11799999999</v>
      </c>
      <c r="J18" s="585">
        <v>0</v>
      </c>
      <c r="K18" s="586">
        <v>629601.45400000003</v>
      </c>
      <c r="L18" s="586">
        <v>267228.97600000002</v>
      </c>
      <c r="M18" s="586">
        <v>82554.072</v>
      </c>
      <c r="N18" s="586">
        <v>139193.31200000001</v>
      </c>
      <c r="O18" s="586">
        <v>140625.09400000001</v>
      </c>
      <c r="P18" s="586">
        <v>33480.832000000002</v>
      </c>
      <c r="Q18" s="587">
        <v>174105.92600000001</v>
      </c>
    </row>
    <row r="19" spans="2:17" ht="21" customHeight="1" x14ac:dyDescent="0.35">
      <c r="B19" s="17" t="s">
        <v>34</v>
      </c>
      <c r="C19" s="585">
        <v>556896.35900000005</v>
      </c>
      <c r="D19" s="585">
        <v>339260.33199999999</v>
      </c>
      <c r="E19" s="585">
        <v>379584.70299999998</v>
      </c>
      <c r="F19" s="585">
        <v>516571.98800000001</v>
      </c>
      <c r="G19" s="585">
        <v>153689.75899999999</v>
      </c>
      <c r="H19" s="585">
        <v>0</v>
      </c>
      <c r="I19" s="585">
        <v>121037.253</v>
      </c>
      <c r="J19" s="585">
        <v>0</v>
      </c>
      <c r="K19" s="586">
        <v>549224.49399999995</v>
      </c>
      <c r="L19" s="586">
        <v>160219.389</v>
      </c>
      <c r="M19" s="586">
        <v>87489.460999999996</v>
      </c>
      <c r="N19" s="586">
        <v>144967.27299999999</v>
      </c>
      <c r="O19" s="586">
        <v>156548.37100000001</v>
      </c>
      <c r="P19" s="586">
        <v>82801.092999999993</v>
      </c>
      <c r="Q19" s="587">
        <v>239349.46400000001</v>
      </c>
    </row>
    <row r="20" spans="2:17" ht="21" customHeight="1" x14ac:dyDescent="0.35">
      <c r="B20" s="17" t="s">
        <v>35</v>
      </c>
      <c r="C20" s="585">
        <v>260387.035</v>
      </c>
      <c r="D20" s="585">
        <v>1770.1769999999999</v>
      </c>
      <c r="E20" s="585">
        <v>1986.932</v>
      </c>
      <c r="F20" s="585">
        <v>260170.28</v>
      </c>
      <c r="G20" s="585">
        <v>63614.131000000001</v>
      </c>
      <c r="H20" s="585">
        <v>0</v>
      </c>
      <c r="I20" s="585">
        <v>73115.888000000006</v>
      </c>
      <c r="J20" s="585">
        <v>0</v>
      </c>
      <c r="K20" s="586">
        <v>250668.52299999999</v>
      </c>
      <c r="L20" s="586">
        <v>58422.222000000002</v>
      </c>
      <c r="M20" s="586">
        <v>47050.947</v>
      </c>
      <c r="N20" s="586">
        <v>58793.732000000004</v>
      </c>
      <c r="O20" s="586">
        <v>86401.622000000003</v>
      </c>
      <c r="P20" s="586">
        <v>2673.643</v>
      </c>
      <c r="Q20" s="587">
        <v>89075.264999999999</v>
      </c>
    </row>
    <row r="21" spans="2:17" ht="21" customHeight="1" x14ac:dyDescent="0.35">
      <c r="B21" s="17" t="s">
        <v>36</v>
      </c>
      <c r="C21" s="585">
        <v>443</v>
      </c>
      <c r="D21" s="585">
        <v>0</v>
      </c>
      <c r="E21" s="585">
        <v>383</v>
      </c>
      <c r="F21" s="585">
        <v>60</v>
      </c>
      <c r="G21" s="585">
        <v>478</v>
      </c>
      <c r="H21" s="585">
        <v>0</v>
      </c>
      <c r="I21" s="585">
        <v>275</v>
      </c>
      <c r="J21" s="585">
        <v>0</v>
      </c>
      <c r="K21" s="586">
        <v>264</v>
      </c>
      <c r="L21" s="586">
        <v>-27</v>
      </c>
      <c r="M21" s="586">
        <v>134</v>
      </c>
      <c r="N21" s="586">
        <v>169</v>
      </c>
      <c r="O21" s="586">
        <v>-12</v>
      </c>
      <c r="P21" s="586">
        <v>0</v>
      </c>
      <c r="Q21" s="587">
        <v>-12</v>
      </c>
    </row>
    <row r="22" spans="2:17" ht="21" customHeight="1" x14ac:dyDescent="0.35">
      <c r="B22" s="17" t="s">
        <v>280</v>
      </c>
      <c r="C22" s="585">
        <v>1289884</v>
      </c>
      <c r="D22" s="585">
        <v>0</v>
      </c>
      <c r="E22" s="585">
        <v>0</v>
      </c>
      <c r="F22" s="585">
        <v>1289884</v>
      </c>
      <c r="G22" s="585">
        <v>132769</v>
      </c>
      <c r="H22" s="585">
        <v>0</v>
      </c>
      <c r="I22" s="585">
        <v>132243</v>
      </c>
      <c r="J22" s="585">
        <v>0</v>
      </c>
      <c r="K22" s="586">
        <v>1290410</v>
      </c>
      <c r="L22" s="586">
        <v>238327</v>
      </c>
      <c r="M22" s="586">
        <v>45019</v>
      </c>
      <c r="N22" s="586">
        <v>280230</v>
      </c>
      <c r="O22" s="586">
        <v>726833</v>
      </c>
      <c r="P22" s="586">
        <v>92312</v>
      </c>
      <c r="Q22" s="587">
        <v>819145</v>
      </c>
    </row>
    <row r="23" spans="2:17" ht="21" customHeight="1" x14ac:dyDescent="0.35">
      <c r="B23" s="17" t="s">
        <v>281</v>
      </c>
      <c r="C23" s="585">
        <v>0</v>
      </c>
      <c r="D23" s="585">
        <v>0</v>
      </c>
      <c r="E23" s="585">
        <v>0</v>
      </c>
      <c r="F23" s="585">
        <v>0</v>
      </c>
      <c r="G23" s="585">
        <v>0</v>
      </c>
      <c r="H23" s="585">
        <v>0</v>
      </c>
      <c r="I23" s="585">
        <v>0</v>
      </c>
      <c r="J23" s="585">
        <v>0</v>
      </c>
      <c r="K23" s="586">
        <v>0</v>
      </c>
      <c r="L23" s="586">
        <v>0</v>
      </c>
      <c r="M23" s="586">
        <v>0</v>
      </c>
      <c r="N23" s="586">
        <v>0</v>
      </c>
      <c r="O23" s="586">
        <v>0</v>
      </c>
      <c r="P23" s="586">
        <v>0</v>
      </c>
      <c r="Q23" s="587">
        <v>0</v>
      </c>
    </row>
    <row r="24" spans="2:17" ht="21" customHeight="1" x14ac:dyDescent="0.35">
      <c r="B24" s="17" t="s">
        <v>38</v>
      </c>
      <c r="C24" s="585">
        <v>210068.93400000001</v>
      </c>
      <c r="D24" s="585">
        <v>3.9430000000000001</v>
      </c>
      <c r="E24" s="585">
        <v>3193.4589999999998</v>
      </c>
      <c r="F24" s="585">
        <v>206879.41800000001</v>
      </c>
      <c r="G24" s="585">
        <v>59544.364999999998</v>
      </c>
      <c r="H24" s="585">
        <v>8717</v>
      </c>
      <c r="I24" s="585">
        <v>69188.179999999993</v>
      </c>
      <c r="J24" s="585">
        <v>16792</v>
      </c>
      <c r="K24" s="586">
        <v>189160.603</v>
      </c>
      <c r="L24" s="586">
        <v>38273.904999999999</v>
      </c>
      <c r="M24" s="586">
        <v>32830.375999999997</v>
      </c>
      <c r="N24" s="586">
        <v>75449.865999999995</v>
      </c>
      <c r="O24" s="586">
        <v>42606.455999999998</v>
      </c>
      <c r="P24" s="586">
        <v>63826.999000000003</v>
      </c>
      <c r="Q24" s="587">
        <v>106433.455</v>
      </c>
    </row>
    <row r="25" spans="2:17" ht="21" customHeight="1" x14ac:dyDescent="0.35">
      <c r="B25" s="17" t="s">
        <v>39</v>
      </c>
      <c r="C25" s="585">
        <v>75126.761249999996</v>
      </c>
      <c r="D25" s="585">
        <v>415.1</v>
      </c>
      <c r="E25" s="585">
        <v>3045.6295635860001</v>
      </c>
      <c r="F25" s="585">
        <v>72496.231686414001</v>
      </c>
      <c r="G25" s="585">
        <v>40117.012000000002</v>
      </c>
      <c r="H25" s="585">
        <v>0</v>
      </c>
      <c r="I25" s="585">
        <v>21739.210999999999</v>
      </c>
      <c r="J25" s="585">
        <v>0</v>
      </c>
      <c r="K25" s="586">
        <v>90874.032686414008</v>
      </c>
      <c r="L25" s="586">
        <v>5189.2934657795577</v>
      </c>
      <c r="M25" s="586">
        <v>-5369.111965898167</v>
      </c>
      <c r="N25" s="586">
        <v>34968.899243805143</v>
      </c>
      <c r="O25" s="586">
        <v>56084.951942727494</v>
      </c>
      <c r="P25" s="586">
        <v>5781.1886288895976</v>
      </c>
      <c r="Q25" s="587">
        <v>61866.140571617078</v>
      </c>
    </row>
    <row r="26" spans="2:17" ht="21" customHeight="1" x14ac:dyDescent="0.35">
      <c r="B26" s="17" t="s">
        <v>40</v>
      </c>
      <c r="C26" s="585">
        <v>276457.80300000001</v>
      </c>
      <c r="D26" s="585">
        <v>92061.195000000007</v>
      </c>
      <c r="E26" s="585">
        <v>232158.3574407479</v>
      </c>
      <c r="F26" s="585">
        <v>136360.64055925209</v>
      </c>
      <c r="G26" s="585">
        <v>50326.803664371801</v>
      </c>
      <c r="H26" s="585">
        <v>0</v>
      </c>
      <c r="I26" s="585">
        <v>61989.6229401983</v>
      </c>
      <c r="J26" s="585">
        <v>0</v>
      </c>
      <c r="K26" s="586">
        <v>124697.8212834256</v>
      </c>
      <c r="L26" s="586">
        <v>15244.359707701949</v>
      </c>
      <c r="M26" s="586">
        <v>20004.48627379406</v>
      </c>
      <c r="N26" s="586">
        <v>46276.615626409322</v>
      </c>
      <c r="O26" s="586">
        <v>43172.359675520311</v>
      </c>
      <c r="P26" s="586">
        <v>18065.016561858622</v>
      </c>
      <c r="Q26" s="587">
        <v>61237.376237378929</v>
      </c>
    </row>
    <row r="27" spans="2:17" x14ac:dyDescent="0.35">
      <c r="B27" s="17" t="s">
        <v>41</v>
      </c>
      <c r="C27" s="585">
        <v>631110.74800000002</v>
      </c>
      <c r="D27" s="585">
        <v>2135.0450000000001</v>
      </c>
      <c r="E27" s="585">
        <v>5203.6986849064024</v>
      </c>
      <c r="F27" s="585">
        <v>628042.09431509359</v>
      </c>
      <c r="G27" s="585">
        <v>192331.24299999999</v>
      </c>
      <c r="H27" s="585">
        <v>0</v>
      </c>
      <c r="I27" s="585">
        <v>210407.32399999999</v>
      </c>
      <c r="J27" s="585">
        <v>195.93700000000001</v>
      </c>
      <c r="K27" s="586">
        <v>609770.07631509367</v>
      </c>
      <c r="L27" s="586">
        <v>143882.26800000001</v>
      </c>
      <c r="M27" s="586">
        <v>116768.35729867809</v>
      </c>
      <c r="N27" s="586">
        <v>207833.6873515645</v>
      </c>
      <c r="O27" s="586">
        <v>141285.76366485111</v>
      </c>
      <c r="P27" s="586">
        <v>0</v>
      </c>
      <c r="Q27" s="587">
        <v>141285.76366485111</v>
      </c>
    </row>
    <row r="28" spans="2:17" ht="21" customHeight="1" x14ac:dyDescent="0.35">
      <c r="B28" s="17" t="s">
        <v>282</v>
      </c>
      <c r="C28" s="585">
        <v>88952</v>
      </c>
      <c r="D28" s="585">
        <v>108364</v>
      </c>
      <c r="E28" s="585">
        <v>30050</v>
      </c>
      <c r="F28" s="585">
        <v>167266</v>
      </c>
      <c r="G28" s="585">
        <v>108590</v>
      </c>
      <c r="H28" s="585">
        <v>0</v>
      </c>
      <c r="I28" s="585">
        <v>53110</v>
      </c>
      <c r="J28" s="585">
        <v>0</v>
      </c>
      <c r="K28" s="586">
        <v>222746</v>
      </c>
      <c r="L28" s="586">
        <v>182405</v>
      </c>
      <c r="M28" s="586">
        <v>52868</v>
      </c>
      <c r="N28" s="586">
        <v>169726</v>
      </c>
      <c r="O28" s="586">
        <v>-182253</v>
      </c>
      <c r="P28" s="586">
        <v>129201</v>
      </c>
      <c r="Q28" s="587">
        <v>-53053</v>
      </c>
    </row>
    <row r="29" spans="2:17" ht="21" customHeight="1" x14ac:dyDescent="0.35">
      <c r="B29" s="17" t="s">
        <v>42</v>
      </c>
      <c r="C29" s="585">
        <v>252259.15</v>
      </c>
      <c r="D29" s="585">
        <v>0</v>
      </c>
      <c r="E29" s="585">
        <v>52463.069000000003</v>
      </c>
      <c r="F29" s="585">
        <v>199796.08100000001</v>
      </c>
      <c r="G29" s="585">
        <v>48681.163</v>
      </c>
      <c r="H29" s="585">
        <v>0</v>
      </c>
      <c r="I29" s="585">
        <v>54747.344983593612</v>
      </c>
      <c r="J29" s="585">
        <v>0</v>
      </c>
      <c r="K29" s="586">
        <v>193729.89901640639</v>
      </c>
      <c r="L29" s="586">
        <v>117913.8810627909</v>
      </c>
      <c r="M29" s="586">
        <v>39857.701000000001</v>
      </c>
      <c r="N29" s="586">
        <v>82366.832827262042</v>
      </c>
      <c r="O29" s="586">
        <v>-46408.515873646531</v>
      </c>
      <c r="P29" s="586">
        <v>17199.026324460949</v>
      </c>
      <c r="Q29" s="587">
        <v>-29209.489549185579</v>
      </c>
    </row>
    <row r="30" spans="2:17" ht="21" customHeight="1" x14ac:dyDescent="0.35">
      <c r="B30" s="17" t="s">
        <v>283</v>
      </c>
      <c r="C30" s="585">
        <v>841614.61609999987</v>
      </c>
      <c r="D30" s="585">
        <v>439521.2634</v>
      </c>
      <c r="E30" s="585">
        <v>842165.69727999996</v>
      </c>
      <c r="F30" s="585">
        <v>438970.18222000002</v>
      </c>
      <c r="G30" s="585">
        <v>99695.63667000008</v>
      </c>
      <c r="H30" s="585">
        <v>0</v>
      </c>
      <c r="I30" s="585">
        <v>104258.4786800001</v>
      </c>
      <c r="J30" s="585">
        <v>0</v>
      </c>
      <c r="K30" s="586">
        <v>434407.34021000011</v>
      </c>
      <c r="L30" s="586">
        <v>107929.07835</v>
      </c>
      <c r="M30" s="586">
        <v>40028.414329999927</v>
      </c>
      <c r="N30" s="586">
        <v>74870.709837594812</v>
      </c>
      <c r="O30" s="586">
        <v>211579.13769240529</v>
      </c>
      <c r="P30" s="586">
        <v>0</v>
      </c>
      <c r="Q30" s="587">
        <v>211579.13769240529</v>
      </c>
    </row>
    <row r="31" spans="2:17" ht="21" customHeight="1" x14ac:dyDescent="0.35">
      <c r="B31" s="17" t="s">
        <v>284</v>
      </c>
      <c r="C31" s="585">
        <v>122401.75900000001</v>
      </c>
      <c r="D31" s="585">
        <v>2200.8870000000002</v>
      </c>
      <c r="E31" s="585">
        <v>10149.062</v>
      </c>
      <c r="F31" s="585">
        <v>114453.584</v>
      </c>
      <c r="G31" s="585">
        <v>39950.75</v>
      </c>
      <c r="H31" s="585">
        <v>0</v>
      </c>
      <c r="I31" s="585">
        <v>48649.836000000003</v>
      </c>
      <c r="J31" s="585">
        <v>0</v>
      </c>
      <c r="K31" s="586">
        <v>105754.49800000001</v>
      </c>
      <c r="L31" s="586">
        <v>13818.413</v>
      </c>
      <c r="M31" s="586">
        <v>21187.793000000001</v>
      </c>
      <c r="N31" s="586">
        <v>41750.421000000002</v>
      </c>
      <c r="O31" s="586">
        <v>28997.870999999999</v>
      </c>
      <c r="P31" s="586">
        <v>4478.3</v>
      </c>
      <c r="Q31" s="587">
        <v>33476.171000000002</v>
      </c>
    </row>
    <row r="32" spans="2:17" ht="21" customHeight="1" x14ac:dyDescent="0.35">
      <c r="B32" s="17" t="s">
        <v>285</v>
      </c>
      <c r="C32" s="585">
        <v>103617.08</v>
      </c>
      <c r="D32" s="585">
        <v>1768.556</v>
      </c>
      <c r="E32" s="585">
        <v>57043.031726939917</v>
      </c>
      <c r="F32" s="585">
        <v>48342.604273060067</v>
      </c>
      <c r="G32" s="585">
        <v>72357.817999999999</v>
      </c>
      <c r="H32" s="585">
        <v>0</v>
      </c>
      <c r="I32" s="585">
        <v>0</v>
      </c>
      <c r="J32" s="585">
        <v>0</v>
      </c>
      <c r="K32" s="586">
        <v>120700.4222730601</v>
      </c>
      <c r="L32" s="586">
        <v>81228.576000000001</v>
      </c>
      <c r="M32" s="586">
        <v>10300.325000000001</v>
      </c>
      <c r="N32" s="586">
        <v>67200.83</v>
      </c>
      <c r="O32" s="586">
        <v>-38029.308726939918</v>
      </c>
      <c r="P32" s="586">
        <v>0</v>
      </c>
      <c r="Q32" s="587">
        <v>-38029.308726939918</v>
      </c>
    </row>
    <row r="33" spans="2:17" ht="21" customHeight="1" x14ac:dyDescent="0.35">
      <c r="B33" s="17" t="s">
        <v>286</v>
      </c>
      <c r="C33" s="585">
        <v>336931.47624999989</v>
      </c>
      <c r="D33" s="585">
        <v>0</v>
      </c>
      <c r="E33" s="585">
        <v>65969.962833182304</v>
      </c>
      <c r="F33" s="585">
        <v>270961.51341681759</v>
      </c>
      <c r="G33" s="585">
        <v>62292.468397182944</v>
      </c>
      <c r="H33" s="585">
        <v>0</v>
      </c>
      <c r="I33" s="585">
        <v>60022.668669615843</v>
      </c>
      <c r="J33" s="585">
        <v>0</v>
      </c>
      <c r="K33" s="586">
        <v>273231.31314438483</v>
      </c>
      <c r="L33" s="586">
        <v>61796.471647853672</v>
      </c>
      <c r="M33" s="586">
        <v>55561.917426992281</v>
      </c>
      <c r="N33" s="586">
        <v>56819.811699487916</v>
      </c>
      <c r="O33" s="586">
        <v>99053.112370050847</v>
      </c>
      <c r="P33" s="586">
        <v>10558.13235948643</v>
      </c>
      <c r="Q33" s="587">
        <v>109611.2447295373</v>
      </c>
    </row>
    <row r="34" spans="2:17" ht="21" customHeight="1" x14ac:dyDescent="0.35">
      <c r="B34" s="17" t="s">
        <v>287</v>
      </c>
      <c r="C34" s="585">
        <v>25534.5</v>
      </c>
      <c r="D34" s="585">
        <v>0</v>
      </c>
      <c r="E34" s="585">
        <v>109.75839000000001</v>
      </c>
      <c r="F34" s="585">
        <v>25424.741610000001</v>
      </c>
      <c r="G34" s="585">
        <v>0</v>
      </c>
      <c r="H34" s="585">
        <v>0</v>
      </c>
      <c r="I34" s="585">
        <v>2459.6997299999998</v>
      </c>
      <c r="J34" s="585">
        <v>0</v>
      </c>
      <c r="K34" s="586">
        <v>22965.041880000001</v>
      </c>
      <c r="L34" s="586">
        <v>2383.5133900000001</v>
      </c>
      <c r="M34" s="586">
        <v>5902.77549</v>
      </c>
      <c r="N34" s="586">
        <v>13806.78547290389</v>
      </c>
      <c r="O34" s="586">
        <v>871.96752709611133</v>
      </c>
      <c r="P34" s="586">
        <v>3343.8018878773451</v>
      </c>
      <c r="Q34" s="587">
        <v>4215.7694149734562</v>
      </c>
    </row>
    <row r="35" spans="2:17" ht="21" customHeight="1" x14ac:dyDescent="0.35">
      <c r="B35" s="17" t="s">
        <v>288</v>
      </c>
      <c r="C35" s="585">
        <v>0</v>
      </c>
      <c r="D35" s="585">
        <v>0</v>
      </c>
      <c r="E35" s="585">
        <v>0</v>
      </c>
      <c r="F35" s="585">
        <v>0</v>
      </c>
      <c r="G35" s="585">
        <v>0</v>
      </c>
      <c r="H35" s="585">
        <v>0</v>
      </c>
      <c r="I35" s="585">
        <v>0</v>
      </c>
      <c r="J35" s="585">
        <v>0</v>
      </c>
      <c r="K35" s="586">
        <v>0</v>
      </c>
      <c r="L35" s="586">
        <v>0</v>
      </c>
      <c r="M35" s="586">
        <v>0</v>
      </c>
      <c r="N35" s="586">
        <v>0</v>
      </c>
      <c r="O35" s="586">
        <v>0</v>
      </c>
      <c r="P35" s="586">
        <v>0</v>
      </c>
      <c r="Q35" s="587">
        <v>0</v>
      </c>
    </row>
    <row r="36" spans="2:17" ht="21" customHeight="1" x14ac:dyDescent="0.35">
      <c r="B36" s="17" t="s">
        <v>48</v>
      </c>
      <c r="C36" s="585">
        <v>35077.894</v>
      </c>
      <c r="D36" s="585">
        <v>0</v>
      </c>
      <c r="E36" s="585">
        <v>4941.2493573062866</v>
      </c>
      <c r="F36" s="585">
        <v>30136.644642693711</v>
      </c>
      <c r="G36" s="585">
        <v>10960.75067616934</v>
      </c>
      <c r="H36" s="585">
        <v>0</v>
      </c>
      <c r="I36" s="585">
        <v>0</v>
      </c>
      <c r="J36" s="585">
        <v>0</v>
      </c>
      <c r="K36" s="586">
        <v>41097.395318863048</v>
      </c>
      <c r="L36" s="586">
        <v>10134.279</v>
      </c>
      <c r="M36" s="586">
        <v>1085.6849186203019</v>
      </c>
      <c r="N36" s="586">
        <v>7030.904850965715</v>
      </c>
      <c r="O36" s="586">
        <v>22846.526549277041</v>
      </c>
      <c r="P36" s="586">
        <v>2091.5361064586609</v>
      </c>
      <c r="Q36" s="587">
        <v>24938.062655735699</v>
      </c>
    </row>
    <row r="37" spans="2:17" ht="21" customHeight="1" x14ac:dyDescent="0.35">
      <c r="B37" s="17" t="s">
        <v>49</v>
      </c>
      <c r="C37" s="585">
        <v>261525.37</v>
      </c>
      <c r="D37" s="585">
        <v>708.61599999999999</v>
      </c>
      <c r="E37" s="585">
        <v>11119.332</v>
      </c>
      <c r="F37" s="585">
        <v>251114.65400000001</v>
      </c>
      <c r="G37" s="585">
        <v>41094.319000000003</v>
      </c>
      <c r="H37" s="585">
        <v>0</v>
      </c>
      <c r="I37" s="585">
        <v>50085.512000000002</v>
      </c>
      <c r="J37" s="585">
        <v>0</v>
      </c>
      <c r="K37" s="586">
        <v>242123.46100000001</v>
      </c>
      <c r="L37" s="586">
        <v>37255.655931929257</v>
      </c>
      <c r="M37" s="586">
        <v>50164.665999999997</v>
      </c>
      <c r="N37" s="586">
        <v>116944.7587418863</v>
      </c>
      <c r="O37" s="586">
        <v>37758.380326184451</v>
      </c>
      <c r="P37" s="586">
        <v>40164.288999999997</v>
      </c>
      <c r="Q37" s="587">
        <v>77922.669326184448</v>
      </c>
    </row>
    <row r="38" spans="2:17" ht="21" customHeight="1" x14ac:dyDescent="0.35">
      <c r="B38" s="17" t="s">
        <v>289</v>
      </c>
      <c r="C38" s="585">
        <v>411991.44199999998</v>
      </c>
      <c r="D38" s="585">
        <v>24732.906999999999</v>
      </c>
      <c r="E38" s="585">
        <v>93383.64</v>
      </c>
      <c r="F38" s="585">
        <v>343340.70899999997</v>
      </c>
      <c r="G38" s="585">
        <v>116990.754</v>
      </c>
      <c r="H38" s="585">
        <v>0</v>
      </c>
      <c r="I38" s="585">
        <v>134703.92199999999</v>
      </c>
      <c r="J38" s="585">
        <v>0</v>
      </c>
      <c r="K38" s="586">
        <v>325627.54100000003</v>
      </c>
      <c r="L38" s="586">
        <v>63783.703999999998</v>
      </c>
      <c r="M38" s="586">
        <v>33589.561999999998</v>
      </c>
      <c r="N38" s="586">
        <v>112387.83100000001</v>
      </c>
      <c r="O38" s="586">
        <v>115866.444</v>
      </c>
      <c r="P38" s="586">
        <v>44476.947999999997</v>
      </c>
      <c r="Q38" s="587">
        <v>160343.39199999999</v>
      </c>
    </row>
    <row r="39" spans="2:17" ht="21" customHeight="1" x14ac:dyDescent="0.35">
      <c r="B39" s="17" t="s">
        <v>50</v>
      </c>
      <c r="C39" s="585">
        <v>47696.919190000001</v>
      </c>
      <c r="D39" s="585">
        <v>0</v>
      </c>
      <c r="E39" s="585">
        <v>23092.95044592144</v>
      </c>
      <c r="F39" s="585">
        <v>24603.96874407856</v>
      </c>
      <c r="G39" s="585">
        <v>10723.575999999999</v>
      </c>
      <c r="H39" s="585">
        <v>0</v>
      </c>
      <c r="I39" s="585">
        <v>10165.466</v>
      </c>
      <c r="J39" s="585">
        <v>-7470.82359</v>
      </c>
      <c r="K39" s="586">
        <v>32632.902334078561</v>
      </c>
      <c r="L39" s="586">
        <v>-22516.22781780516</v>
      </c>
      <c r="M39" s="586">
        <v>-819.30100000000004</v>
      </c>
      <c r="N39" s="586">
        <v>20077.671526988339</v>
      </c>
      <c r="O39" s="586">
        <v>35890.759624895378</v>
      </c>
      <c r="P39" s="586">
        <v>1506.2595924406489</v>
      </c>
      <c r="Q39" s="587">
        <v>37397.019217336026</v>
      </c>
    </row>
    <row r="40" spans="2:17" ht="21" customHeight="1" x14ac:dyDescent="0.35">
      <c r="B40" s="17" t="s">
        <v>51</v>
      </c>
      <c r="C40" s="585">
        <v>20785</v>
      </c>
      <c r="D40" s="585">
        <v>315</v>
      </c>
      <c r="E40" s="585">
        <v>1815</v>
      </c>
      <c r="F40" s="585">
        <v>19284</v>
      </c>
      <c r="G40" s="585">
        <v>27909</v>
      </c>
      <c r="H40" s="585">
        <v>0</v>
      </c>
      <c r="I40" s="585">
        <v>5738</v>
      </c>
      <c r="J40" s="585">
        <v>0</v>
      </c>
      <c r="K40" s="586">
        <v>41455</v>
      </c>
      <c r="L40" s="586">
        <v>4417</v>
      </c>
      <c r="M40" s="586">
        <v>4256</v>
      </c>
      <c r="N40" s="586">
        <v>20563</v>
      </c>
      <c r="O40" s="586">
        <v>12220</v>
      </c>
      <c r="P40" s="586">
        <v>0</v>
      </c>
      <c r="Q40" s="587">
        <v>12220</v>
      </c>
    </row>
    <row r="41" spans="2:17" ht="21" customHeight="1" x14ac:dyDescent="0.35">
      <c r="B41" s="17" t="s">
        <v>52</v>
      </c>
      <c r="C41" s="585">
        <v>36158.322999999997</v>
      </c>
      <c r="D41" s="585">
        <v>0</v>
      </c>
      <c r="E41" s="585">
        <v>0</v>
      </c>
      <c r="F41" s="585">
        <v>36158.322999999997</v>
      </c>
      <c r="G41" s="585">
        <v>0</v>
      </c>
      <c r="H41" s="585">
        <v>0</v>
      </c>
      <c r="I41" s="585">
        <v>19784.275000000001</v>
      </c>
      <c r="J41" s="585">
        <v>0</v>
      </c>
      <c r="K41" s="586">
        <v>16374.048000000001</v>
      </c>
      <c r="L41" s="586">
        <v>5479.0709999999999</v>
      </c>
      <c r="M41" s="586">
        <v>848.80799999999999</v>
      </c>
      <c r="N41" s="586">
        <v>485.42615086854352</v>
      </c>
      <c r="O41" s="586">
        <v>9560.7428491314549</v>
      </c>
      <c r="P41" s="586">
        <v>0</v>
      </c>
      <c r="Q41" s="587">
        <v>9560.7428491314549</v>
      </c>
    </row>
    <row r="42" spans="2:17" ht="21" customHeight="1" x14ac:dyDescent="0.35">
      <c r="B42" s="17" t="s">
        <v>54</v>
      </c>
      <c r="C42" s="585">
        <v>0</v>
      </c>
      <c r="D42" s="585">
        <v>0</v>
      </c>
      <c r="E42" s="585">
        <v>0</v>
      </c>
      <c r="F42" s="585">
        <v>0</v>
      </c>
      <c r="G42" s="585">
        <v>0</v>
      </c>
      <c r="H42" s="585">
        <v>0</v>
      </c>
      <c r="I42" s="585">
        <v>0</v>
      </c>
      <c r="J42" s="585">
        <v>0</v>
      </c>
      <c r="K42" s="586">
        <v>0</v>
      </c>
      <c r="L42" s="586">
        <v>0</v>
      </c>
      <c r="M42" s="586">
        <v>0</v>
      </c>
      <c r="N42" s="586">
        <v>0</v>
      </c>
      <c r="O42" s="586">
        <v>0</v>
      </c>
      <c r="P42" s="586">
        <v>0</v>
      </c>
      <c r="Q42" s="587">
        <v>0</v>
      </c>
    </row>
    <row r="43" spans="2:17" ht="21" customHeight="1" x14ac:dyDescent="0.35">
      <c r="B43" s="163" t="s">
        <v>55</v>
      </c>
      <c r="C43" s="588">
        <f t="shared" ref="C43:Q43" si="0">SUM(C6:C42)</f>
        <v>13017334.434619999</v>
      </c>
      <c r="D43" s="588">
        <f t="shared" si="0"/>
        <v>1777289.2060399998</v>
      </c>
      <c r="E43" s="588">
        <f t="shared" si="0"/>
        <v>5808768.062613342</v>
      </c>
      <c r="F43" s="588">
        <f t="shared" si="0"/>
        <v>8985854.5780466571</v>
      </c>
      <c r="G43" s="588">
        <f t="shared" si="0"/>
        <v>2541131.0376250818</v>
      </c>
      <c r="H43" s="588">
        <f t="shared" si="0"/>
        <v>8717</v>
      </c>
      <c r="I43" s="588">
        <f t="shared" si="0"/>
        <v>2224760.3809172334</v>
      </c>
      <c r="J43" s="588">
        <f t="shared" si="0"/>
        <v>10235.48141</v>
      </c>
      <c r="K43" s="588">
        <f t="shared" si="0"/>
        <v>9300707.7533445042</v>
      </c>
      <c r="L43" s="588">
        <f t="shared" si="0"/>
        <v>2838091.2332960791</v>
      </c>
      <c r="M43" s="588">
        <f t="shared" si="0"/>
        <v>1079621.3921062481</v>
      </c>
      <c r="N43" s="588">
        <f t="shared" si="0"/>
        <v>2738779.8141598678</v>
      </c>
      <c r="O43" s="588">
        <f t="shared" si="0"/>
        <v>2644215.3137823096</v>
      </c>
      <c r="P43" s="588">
        <f t="shared" si="0"/>
        <v>977771.05270984815</v>
      </c>
      <c r="Q43" s="588">
        <f t="shared" si="0"/>
        <v>3621985.3664921578</v>
      </c>
    </row>
    <row r="44" spans="2:17" ht="21" customHeight="1" x14ac:dyDescent="0.35">
      <c r="B44" s="837" t="s">
        <v>56</v>
      </c>
      <c r="C44" s="723"/>
      <c r="D44" s="723"/>
      <c r="E44" s="723"/>
      <c r="F44" s="723"/>
      <c r="G44" s="723"/>
      <c r="H44" s="723"/>
      <c r="I44" s="723"/>
      <c r="J44" s="723"/>
      <c r="K44" s="723"/>
      <c r="L44" s="723"/>
      <c r="M44" s="723"/>
      <c r="N44" s="723"/>
      <c r="O44" s="723"/>
      <c r="P44" s="723"/>
      <c r="Q44" s="724"/>
    </row>
    <row r="45" spans="2:17" ht="21" customHeight="1" x14ac:dyDescent="0.35">
      <c r="B45" s="17" t="s">
        <v>57</v>
      </c>
      <c r="C45" s="585">
        <v>0</v>
      </c>
      <c r="D45" s="585">
        <v>65345.517</v>
      </c>
      <c r="E45" s="585">
        <v>0</v>
      </c>
      <c r="F45" s="585">
        <v>65345.517</v>
      </c>
      <c r="G45" s="585">
        <v>-3217.3005083020648</v>
      </c>
      <c r="H45" s="585">
        <v>0</v>
      </c>
      <c r="I45" s="585">
        <v>5205.8574258379749</v>
      </c>
      <c r="J45" s="585">
        <v>0</v>
      </c>
      <c r="K45" s="585">
        <v>56922.359065859957</v>
      </c>
      <c r="L45" s="585">
        <v>17014.344000000001</v>
      </c>
      <c r="M45" s="585">
        <v>16096.036</v>
      </c>
      <c r="N45" s="585">
        <v>5781.0467900163676</v>
      </c>
      <c r="O45" s="585">
        <v>18030.932275843588</v>
      </c>
      <c r="P45" s="585">
        <v>7442.7404553325696</v>
      </c>
      <c r="Q45" s="593">
        <v>25473.672731176161</v>
      </c>
    </row>
    <row r="46" spans="2:17" ht="21" customHeight="1" x14ac:dyDescent="0.35">
      <c r="B46" s="17" t="s">
        <v>290</v>
      </c>
      <c r="C46" s="585">
        <v>0</v>
      </c>
      <c r="D46" s="585">
        <v>0</v>
      </c>
      <c r="E46" s="585">
        <v>0</v>
      </c>
      <c r="F46" s="585">
        <v>0</v>
      </c>
      <c r="G46" s="585">
        <v>0</v>
      </c>
      <c r="H46" s="585">
        <v>0</v>
      </c>
      <c r="I46" s="585">
        <v>0</v>
      </c>
      <c r="J46" s="585">
        <v>0</v>
      </c>
      <c r="K46" s="585">
        <v>0</v>
      </c>
      <c r="L46" s="585">
        <v>0</v>
      </c>
      <c r="M46" s="585">
        <v>0</v>
      </c>
      <c r="N46" s="585">
        <v>0</v>
      </c>
      <c r="O46" s="585">
        <v>0</v>
      </c>
      <c r="P46" s="585">
        <v>0</v>
      </c>
      <c r="Q46" s="593">
        <v>0</v>
      </c>
    </row>
    <row r="47" spans="2:17" ht="21" customHeight="1" x14ac:dyDescent="0.35">
      <c r="B47" s="17" t="s">
        <v>291</v>
      </c>
      <c r="C47" s="585">
        <v>0</v>
      </c>
      <c r="D47" s="585">
        <v>51288.201000000001</v>
      </c>
      <c r="E47" s="585">
        <v>0</v>
      </c>
      <c r="F47" s="585">
        <v>51288.201000000001</v>
      </c>
      <c r="G47" s="585">
        <v>1032.8194867525749</v>
      </c>
      <c r="H47" s="585">
        <v>248.96503349771939</v>
      </c>
      <c r="I47" s="585">
        <v>5114.0848389782104</v>
      </c>
      <c r="J47" s="585">
        <v>49.208200713907438</v>
      </c>
      <c r="K47" s="585">
        <v>47406.69248055818</v>
      </c>
      <c r="L47" s="585">
        <v>-11924.97126129042</v>
      </c>
      <c r="M47" s="585">
        <v>3005.0459999999998</v>
      </c>
      <c r="N47" s="585">
        <v>1870.7820219940611</v>
      </c>
      <c r="O47" s="585">
        <v>54455.835719854542</v>
      </c>
      <c r="P47" s="585">
        <v>1190.9196826059051</v>
      </c>
      <c r="Q47" s="593">
        <v>55646.755402460447</v>
      </c>
    </row>
    <row r="48" spans="2:17" ht="21" customHeight="1" x14ac:dyDescent="0.35">
      <c r="B48" s="17" t="s">
        <v>59</v>
      </c>
      <c r="C48" s="585">
        <v>0</v>
      </c>
      <c r="D48" s="585">
        <v>37347.178999999996</v>
      </c>
      <c r="E48" s="585">
        <v>0</v>
      </c>
      <c r="F48" s="585">
        <v>37347.178999999996</v>
      </c>
      <c r="G48" s="585">
        <v>655950.31200000003</v>
      </c>
      <c r="H48" s="585">
        <v>0</v>
      </c>
      <c r="I48" s="585">
        <v>6582.11</v>
      </c>
      <c r="J48" s="585">
        <v>0</v>
      </c>
      <c r="K48" s="585">
        <v>686715.38100000005</v>
      </c>
      <c r="L48" s="585">
        <v>5127.1459999999997</v>
      </c>
      <c r="M48" s="585">
        <v>10836.286</v>
      </c>
      <c r="N48" s="585">
        <v>2689.0990000000002</v>
      </c>
      <c r="O48" s="585">
        <v>668062.85</v>
      </c>
      <c r="P48" s="585">
        <v>7372.6530000000002</v>
      </c>
      <c r="Q48" s="593">
        <v>675435.50300000003</v>
      </c>
    </row>
    <row r="49" spans="2:17" ht="21" customHeight="1" x14ac:dyDescent="0.35">
      <c r="B49" s="245" t="s">
        <v>292</v>
      </c>
      <c r="C49" s="585">
        <v>0</v>
      </c>
      <c r="D49" s="585">
        <v>0</v>
      </c>
      <c r="E49" s="585">
        <v>0</v>
      </c>
      <c r="F49" s="585">
        <v>0</v>
      </c>
      <c r="G49" s="585">
        <v>29613.897000000001</v>
      </c>
      <c r="H49" s="585">
        <v>0</v>
      </c>
      <c r="I49" s="585">
        <v>0</v>
      </c>
      <c r="J49" s="585">
        <v>0</v>
      </c>
      <c r="K49" s="585">
        <v>29613.897000000001</v>
      </c>
      <c r="L49" s="585">
        <v>-41633.915999999997</v>
      </c>
      <c r="M49" s="585">
        <v>154510.14535099591</v>
      </c>
      <c r="N49" s="585">
        <v>5925.7987609989714</v>
      </c>
      <c r="O49" s="585">
        <v>-89188.131111994837</v>
      </c>
      <c r="P49" s="585">
        <v>5112.7779417586207</v>
      </c>
      <c r="Q49" s="593">
        <v>-84075.353170236209</v>
      </c>
    </row>
    <row r="50" spans="2:17" ht="21" customHeight="1" x14ac:dyDescent="0.35">
      <c r="B50" s="163" t="s">
        <v>55</v>
      </c>
      <c r="C50" s="588">
        <f t="shared" ref="C50:Q50" si="1">SUM(C45:C49)</f>
        <v>0</v>
      </c>
      <c r="D50" s="588">
        <f t="shared" si="1"/>
        <v>153980.897</v>
      </c>
      <c r="E50" s="588">
        <f t="shared" si="1"/>
        <v>0</v>
      </c>
      <c r="F50" s="588">
        <f t="shared" si="1"/>
        <v>153980.897</v>
      </c>
      <c r="G50" s="588">
        <f t="shared" si="1"/>
        <v>683379.7279784506</v>
      </c>
      <c r="H50" s="588">
        <f t="shared" si="1"/>
        <v>248.96503349771939</v>
      </c>
      <c r="I50" s="588">
        <f t="shared" si="1"/>
        <v>16902.052264816186</v>
      </c>
      <c r="J50" s="588">
        <f t="shared" si="1"/>
        <v>49.208200713907438</v>
      </c>
      <c r="K50" s="588">
        <f t="shared" si="1"/>
        <v>820658.32954641816</v>
      </c>
      <c r="L50" s="588">
        <f t="shared" si="1"/>
        <v>-31417.397261290418</v>
      </c>
      <c r="M50" s="588">
        <f t="shared" si="1"/>
        <v>184447.5133509959</v>
      </c>
      <c r="N50" s="588">
        <f t="shared" si="1"/>
        <v>16266.7265730094</v>
      </c>
      <c r="O50" s="588">
        <f t="shared" si="1"/>
        <v>651361.48688370327</v>
      </c>
      <c r="P50" s="588">
        <f t="shared" si="1"/>
        <v>21119.091079697093</v>
      </c>
      <c r="Q50" s="588">
        <f t="shared" si="1"/>
        <v>672480.5779634004</v>
      </c>
    </row>
    <row r="51" spans="2:17" ht="21.75" customHeight="1" x14ac:dyDescent="0.35">
      <c r="B51" s="839" t="s">
        <v>61</v>
      </c>
      <c r="C51" s="786"/>
      <c r="D51" s="786"/>
      <c r="E51" s="786"/>
      <c r="F51" s="786"/>
      <c r="G51" s="786"/>
      <c r="H51" s="786"/>
      <c r="I51" s="786"/>
      <c r="J51" s="786"/>
      <c r="K51" s="786"/>
      <c r="L51" s="786"/>
      <c r="M51" s="786"/>
      <c r="N51" s="786"/>
      <c r="O51" s="786"/>
      <c r="P51" s="786"/>
      <c r="Q51" s="786"/>
    </row>
  </sheetData>
  <sheetProtection algorithmName="SHA-512" hashValue="Ls/F+8GzHG21eVT7ZIVWZUdca6tNjKHkFbcOE8+cKuwKHGfIb6v/gshQnldSFLi5wQi2LEHr1i4njoFFiHP0wg==" saltValue="ptZHUyz/7qDwQ6CuHUDnaQ==" spinCount="100000" sheet="1" objects="1" scenarios="1"/>
  <mergeCells count="4">
    <mergeCell ref="B5:Q5"/>
    <mergeCell ref="B51:Q51"/>
    <mergeCell ref="B3:Q3"/>
    <mergeCell ref="B44:Q44"/>
  </mergeCells>
  <pageMargins left="0.7" right="0.7" top="0.75" bottom="0.75" header="0.3" footer="0.3"/>
  <pageSetup scale="43" orientation="landscape"/>
  <headerFooter>
    <oddFooter>&amp;C_x000D_&amp;1#&amp;"Calibri"&amp;11&amp;K000000 Britam Public</oddFooter>
  </headerFooter>
  <drawing r:id="rId1"/>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43">
    <tabColor rgb="FFCC9900"/>
    <pageSetUpPr fitToPage="1"/>
  </sheetPr>
  <dimension ref="B3:Q51"/>
  <sheetViews>
    <sheetView showGridLines="0" topLeftCell="A38" zoomScale="80" zoomScaleNormal="80" workbookViewId="0">
      <selection activeCell="B4" sqref="B4"/>
    </sheetView>
  </sheetViews>
  <sheetFormatPr defaultRowHeight="14.5" x14ac:dyDescent="0.35"/>
  <cols>
    <col min="2" max="2" width="42.81640625" customWidth="1"/>
    <col min="3" max="10" width="15.453125" customWidth="1"/>
    <col min="11" max="11" width="17.54296875" customWidth="1"/>
    <col min="12" max="16" width="15.453125" customWidth="1"/>
    <col min="17" max="17" width="16.453125" customWidth="1"/>
    <col min="18" max="18" width="10.1796875" bestFit="1" customWidth="1"/>
  </cols>
  <sheetData>
    <row r="3" spans="2:17" ht="18" customHeight="1" x14ac:dyDescent="0.35">
      <c r="B3" s="836" t="s">
        <v>1609</v>
      </c>
      <c r="C3" s="723"/>
      <c r="D3" s="723"/>
      <c r="E3" s="723"/>
      <c r="F3" s="723"/>
      <c r="G3" s="723"/>
      <c r="H3" s="723"/>
      <c r="I3" s="723"/>
      <c r="J3" s="723"/>
      <c r="K3" s="723"/>
      <c r="L3" s="723"/>
      <c r="M3" s="723"/>
      <c r="N3" s="723"/>
      <c r="O3" s="723"/>
      <c r="P3" s="723"/>
      <c r="Q3" s="724"/>
    </row>
    <row r="4" spans="2:17" ht="26.5" customHeight="1" x14ac:dyDescent="0.35">
      <c r="B4" s="13" t="s">
        <v>1</v>
      </c>
      <c r="C4" s="15" t="s">
        <v>479</v>
      </c>
      <c r="D4" s="15" t="s">
        <v>480</v>
      </c>
      <c r="E4" s="15" t="s">
        <v>481</v>
      </c>
      <c r="F4" s="15" t="s">
        <v>204</v>
      </c>
      <c r="G4" s="15" t="s">
        <v>482</v>
      </c>
      <c r="H4" s="15" t="s">
        <v>483</v>
      </c>
      <c r="I4" s="15" t="s">
        <v>484</v>
      </c>
      <c r="J4" s="15" t="s">
        <v>483</v>
      </c>
      <c r="K4" s="16" t="s">
        <v>485</v>
      </c>
      <c r="L4" s="16" t="s">
        <v>486</v>
      </c>
      <c r="M4" s="16" t="s">
        <v>407</v>
      </c>
      <c r="N4" s="16" t="s">
        <v>408</v>
      </c>
      <c r="O4" s="16" t="s">
        <v>487</v>
      </c>
      <c r="P4" s="16" t="s">
        <v>3</v>
      </c>
      <c r="Q4" s="16" t="s">
        <v>488</v>
      </c>
    </row>
    <row r="5" spans="2:17" ht="18.75" customHeight="1" x14ac:dyDescent="0.35">
      <c r="B5" s="794" t="s">
        <v>17</v>
      </c>
      <c r="C5" s="723"/>
      <c r="D5" s="723"/>
      <c r="E5" s="723"/>
      <c r="F5" s="723"/>
      <c r="G5" s="723"/>
      <c r="H5" s="723"/>
      <c r="I5" s="723"/>
      <c r="J5" s="723"/>
      <c r="K5" s="723"/>
      <c r="L5" s="723"/>
      <c r="M5" s="723"/>
      <c r="N5" s="723"/>
      <c r="O5" s="723"/>
      <c r="P5" s="723"/>
      <c r="Q5" s="724"/>
    </row>
    <row r="6" spans="2:17" ht="21.75" customHeight="1" x14ac:dyDescent="0.35">
      <c r="B6" s="17" t="s">
        <v>18</v>
      </c>
      <c r="C6" s="585">
        <v>9353036.9307900015</v>
      </c>
      <c r="D6" s="585">
        <v>0</v>
      </c>
      <c r="E6" s="585">
        <v>2614306.1150003052</v>
      </c>
      <c r="F6" s="585">
        <v>6738730.8157896958</v>
      </c>
      <c r="G6" s="585">
        <v>2297529.5079999999</v>
      </c>
      <c r="H6" s="585">
        <v>0</v>
      </c>
      <c r="I6" s="585">
        <v>2645698.984360748</v>
      </c>
      <c r="J6" s="585">
        <v>0</v>
      </c>
      <c r="K6" s="586">
        <v>6390561.3394289482</v>
      </c>
      <c r="L6" s="586">
        <v>4788809.4170515137</v>
      </c>
      <c r="M6" s="586">
        <v>478773.33065276907</v>
      </c>
      <c r="N6" s="586">
        <v>1509648.0086872289</v>
      </c>
      <c r="O6" s="586">
        <v>-386669.41696256382</v>
      </c>
      <c r="P6" s="586">
        <v>432770.84400480438</v>
      </c>
      <c r="Q6" s="587">
        <v>46101.427042240619</v>
      </c>
    </row>
    <row r="7" spans="2:17" ht="21.75" customHeight="1" x14ac:dyDescent="0.35">
      <c r="B7" s="17" t="s">
        <v>19</v>
      </c>
      <c r="C7" s="585">
        <v>3.0000000000000001E-3</v>
      </c>
      <c r="D7" s="585">
        <v>0</v>
      </c>
      <c r="E7" s="585">
        <v>0</v>
      </c>
      <c r="F7" s="585">
        <v>3.0000000000000001E-3</v>
      </c>
      <c r="G7" s="585">
        <v>0</v>
      </c>
      <c r="H7" s="585">
        <v>0</v>
      </c>
      <c r="I7" s="585">
        <v>0</v>
      </c>
      <c r="J7" s="585">
        <v>0</v>
      </c>
      <c r="K7" s="586">
        <v>3.0000000000000001E-3</v>
      </c>
      <c r="L7" s="586">
        <v>0</v>
      </c>
      <c r="M7" s="586">
        <v>0</v>
      </c>
      <c r="N7" s="586">
        <v>2.741129925910235E-4</v>
      </c>
      <c r="O7" s="586">
        <v>2.7258870074089768E-3</v>
      </c>
      <c r="P7" s="586">
        <v>0</v>
      </c>
      <c r="Q7" s="587">
        <v>2.7258870074089768E-3</v>
      </c>
    </row>
    <row r="8" spans="2:17" ht="21.75" customHeight="1" x14ac:dyDescent="0.35">
      <c r="B8" s="17" t="s">
        <v>20</v>
      </c>
      <c r="C8" s="585">
        <v>0</v>
      </c>
      <c r="D8" s="585">
        <v>0</v>
      </c>
      <c r="E8" s="585">
        <v>0</v>
      </c>
      <c r="F8" s="585">
        <v>0</v>
      </c>
      <c r="G8" s="585">
        <v>0</v>
      </c>
      <c r="H8" s="585">
        <v>0</v>
      </c>
      <c r="I8" s="585">
        <v>0</v>
      </c>
      <c r="J8" s="585">
        <v>0</v>
      </c>
      <c r="K8" s="586">
        <v>0</v>
      </c>
      <c r="L8" s="586">
        <v>0</v>
      </c>
      <c r="M8" s="586">
        <v>0</v>
      </c>
      <c r="N8" s="586">
        <v>0</v>
      </c>
      <c r="O8" s="586">
        <v>0</v>
      </c>
      <c r="P8" s="586">
        <v>0</v>
      </c>
      <c r="Q8" s="587">
        <v>0</v>
      </c>
    </row>
    <row r="9" spans="2:17" ht="21.75" customHeight="1" x14ac:dyDescent="0.35">
      <c r="B9" s="17" t="s">
        <v>22</v>
      </c>
      <c r="C9" s="585">
        <v>7589067.0109999999</v>
      </c>
      <c r="D9" s="585">
        <v>10.397</v>
      </c>
      <c r="E9" s="585">
        <v>3629303.8048444102</v>
      </c>
      <c r="F9" s="585">
        <v>3959773.6031555901</v>
      </c>
      <c r="G9" s="585">
        <v>1123442.95776963</v>
      </c>
      <c r="H9" s="585">
        <v>0</v>
      </c>
      <c r="I9" s="585">
        <v>1273467.82</v>
      </c>
      <c r="J9" s="585">
        <v>0</v>
      </c>
      <c r="K9" s="586">
        <v>3809748.7409252198</v>
      </c>
      <c r="L9" s="586">
        <v>3085208.2670360222</v>
      </c>
      <c r="M9" s="586">
        <v>81717.412900616167</v>
      </c>
      <c r="N9" s="586">
        <v>965109.75660324958</v>
      </c>
      <c r="O9" s="586">
        <v>-322286.69561466738</v>
      </c>
      <c r="P9" s="586">
        <v>289671.63703299081</v>
      </c>
      <c r="Q9" s="587">
        <v>-32615.058581676662</v>
      </c>
    </row>
    <row r="10" spans="2:17" ht="21.75" customHeight="1" x14ac:dyDescent="0.35">
      <c r="B10" s="17" t="s">
        <v>278</v>
      </c>
      <c r="C10" s="585">
        <v>3951070.9789321502</v>
      </c>
      <c r="D10" s="585">
        <v>0</v>
      </c>
      <c r="E10" s="585">
        <v>69424.587065308398</v>
      </c>
      <c r="F10" s="585">
        <v>3881646.3918668409</v>
      </c>
      <c r="G10" s="585">
        <v>1155923.4240999999</v>
      </c>
      <c r="H10" s="585">
        <v>0</v>
      </c>
      <c r="I10" s="585">
        <v>1584854.67313</v>
      </c>
      <c r="J10" s="585">
        <v>0</v>
      </c>
      <c r="K10" s="586">
        <v>3452715.1428368408</v>
      </c>
      <c r="L10" s="586">
        <v>2604162.5647800001</v>
      </c>
      <c r="M10" s="586">
        <v>382194.00202000001</v>
      </c>
      <c r="N10" s="586">
        <v>545356.20778499986</v>
      </c>
      <c r="O10" s="586">
        <v>-78997.631748158936</v>
      </c>
      <c r="P10" s="586">
        <v>345012.41317000007</v>
      </c>
      <c r="Q10" s="587">
        <v>266014.78142184112</v>
      </c>
    </row>
    <row r="11" spans="2:17" ht="21.75" customHeight="1" x14ac:dyDescent="0.35">
      <c r="B11" s="17" t="s">
        <v>279</v>
      </c>
      <c r="C11" s="585">
        <v>0</v>
      </c>
      <c r="D11" s="585">
        <v>0</v>
      </c>
      <c r="E11" s="585">
        <v>0</v>
      </c>
      <c r="F11" s="585">
        <v>0</v>
      </c>
      <c r="G11" s="585">
        <v>0</v>
      </c>
      <c r="H11" s="585">
        <v>0</v>
      </c>
      <c r="I11" s="585">
        <v>0</v>
      </c>
      <c r="J11" s="585">
        <v>0</v>
      </c>
      <c r="K11" s="586">
        <v>0</v>
      </c>
      <c r="L11" s="586">
        <v>0</v>
      </c>
      <c r="M11" s="586">
        <v>0</v>
      </c>
      <c r="N11" s="586">
        <v>0</v>
      </c>
      <c r="O11" s="586">
        <v>0</v>
      </c>
      <c r="P11" s="586">
        <v>0</v>
      </c>
      <c r="Q11" s="587">
        <v>0</v>
      </c>
    </row>
    <row r="12" spans="2:17" ht="21.75" customHeight="1" x14ac:dyDescent="0.35">
      <c r="B12" s="17" t="s">
        <v>25</v>
      </c>
      <c r="C12" s="585">
        <v>7327295.2035334948</v>
      </c>
      <c r="D12" s="585">
        <v>0</v>
      </c>
      <c r="E12" s="585">
        <v>339059.57316000003</v>
      </c>
      <c r="F12" s="585">
        <v>6988235.6303734947</v>
      </c>
      <c r="G12" s="585">
        <v>1805563.8539400001</v>
      </c>
      <c r="H12" s="585">
        <v>0</v>
      </c>
      <c r="I12" s="585">
        <v>1973655.8765</v>
      </c>
      <c r="J12" s="585">
        <v>0</v>
      </c>
      <c r="K12" s="586">
        <v>6820143.6078134952</v>
      </c>
      <c r="L12" s="586">
        <v>5305560.3240100006</v>
      </c>
      <c r="M12" s="586">
        <v>713495.75045000005</v>
      </c>
      <c r="N12" s="586">
        <v>1132839.1814574071</v>
      </c>
      <c r="O12" s="586">
        <v>-331751.64810391108</v>
      </c>
      <c r="P12" s="586">
        <v>699834.37546000001</v>
      </c>
      <c r="Q12" s="587">
        <v>368082.72735608887</v>
      </c>
    </row>
    <row r="13" spans="2:17" ht="21.75" customHeight="1" x14ac:dyDescent="0.35">
      <c r="B13" s="17" t="s">
        <v>26</v>
      </c>
      <c r="C13" s="585">
        <v>0</v>
      </c>
      <c r="D13" s="585">
        <v>0</v>
      </c>
      <c r="E13" s="585">
        <v>0</v>
      </c>
      <c r="F13" s="585">
        <v>0</v>
      </c>
      <c r="G13" s="585">
        <v>0</v>
      </c>
      <c r="H13" s="585">
        <v>0</v>
      </c>
      <c r="I13" s="585">
        <v>0</v>
      </c>
      <c r="J13" s="585">
        <v>0</v>
      </c>
      <c r="K13" s="586">
        <v>0</v>
      </c>
      <c r="L13" s="586">
        <v>0</v>
      </c>
      <c r="M13" s="586">
        <v>0</v>
      </c>
      <c r="N13" s="586">
        <v>0</v>
      </c>
      <c r="O13" s="586">
        <v>0</v>
      </c>
      <c r="P13" s="586">
        <v>0</v>
      </c>
      <c r="Q13" s="587">
        <v>0</v>
      </c>
    </row>
    <row r="14" spans="2:17" ht="21.75" customHeight="1" x14ac:dyDescent="0.35">
      <c r="B14" s="17" t="s">
        <v>27</v>
      </c>
      <c r="C14" s="585">
        <v>0</v>
      </c>
      <c r="D14" s="585">
        <v>0</v>
      </c>
      <c r="E14" s="585">
        <v>0</v>
      </c>
      <c r="F14" s="585">
        <v>0</v>
      </c>
      <c r="G14" s="585">
        <v>0</v>
      </c>
      <c r="H14" s="585">
        <v>0</v>
      </c>
      <c r="I14" s="585">
        <v>0</v>
      </c>
      <c r="J14" s="585">
        <v>0</v>
      </c>
      <c r="K14" s="586">
        <v>0</v>
      </c>
      <c r="L14" s="586">
        <v>0</v>
      </c>
      <c r="M14" s="586">
        <v>0</v>
      </c>
      <c r="N14" s="586">
        <v>0</v>
      </c>
      <c r="O14" s="586">
        <v>0</v>
      </c>
      <c r="P14" s="586">
        <v>0</v>
      </c>
      <c r="Q14" s="587">
        <v>0</v>
      </c>
    </row>
    <row r="15" spans="2:17" ht="21.75" customHeight="1" x14ac:dyDescent="0.35">
      <c r="B15" s="17" t="s">
        <v>28</v>
      </c>
      <c r="C15" s="585">
        <v>0</v>
      </c>
      <c r="D15" s="585">
        <v>0</v>
      </c>
      <c r="E15" s="585">
        <v>0</v>
      </c>
      <c r="F15" s="585">
        <v>0</v>
      </c>
      <c r="G15" s="585">
        <v>0</v>
      </c>
      <c r="H15" s="585">
        <v>0</v>
      </c>
      <c r="I15" s="585">
        <v>0</v>
      </c>
      <c r="J15" s="585">
        <v>0</v>
      </c>
      <c r="K15" s="586">
        <v>0</v>
      </c>
      <c r="L15" s="586">
        <v>0</v>
      </c>
      <c r="M15" s="586">
        <v>0</v>
      </c>
      <c r="N15" s="586">
        <v>0</v>
      </c>
      <c r="O15" s="586">
        <v>0</v>
      </c>
      <c r="P15" s="586">
        <v>0</v>
      </c>
      <c r="Q15" s="587">
        <v>0</v>
      </c>
    </row>
    <row r="16" spans="2:17" ht="21.75" customHeight="1" x14ac:dyDescent="0.35">
      <c r="B16" s="17" t="s">
        <v>29</v>
      </c>
      <c r="C16" s="585">
        <v>2333722.142599999</v>
      </c>
      <c r="D16" s="585">
        <v>0</v>
      </c>
      <c r="E16" s="585">
        <v>1154577.7538399999</v>
      </c>
      <c r="F16" s="585">
        <v>1179144.3887599991</v>
      </c>
      <c r="G16" s="585">
        <v>675336.42972999997</v>
      </c>
      <c r="H16" s="585">
        <v>0</v>
      </c>
      <c r="I16" s="585">
        <v>241088.3597154085</v>
      </c>
      <c r="J16" s="585">
        <v>0</v>
      </c>
      <c r="K16" s="586">
        <v>1613392.4587745899</v>
      </c>
      <c r="L16" s="586">
        <v>1110715.5721942631</v>
      </c>
      <c r="M16" s="586">
        <v>2863.1570500000121</v>
      </c>
      <c r="N16" s="586">
        <v>376835.14899974392</v>
      </c>
      <c r="O16" s="586">
        <v>122978.5805305831</v>
      </c>
      <c r="P16" s="586">
        <v>76066.100000000006</v>
      </c>
      <c r="Q16" s="587">
        <v>199044.68053058311</v>
      </c>
    </row>
    <row r="17" spans="2:17" ht="21.75" customHeight="1" x14ac:dyDescent="0.35">
      <c r="B17" s="17" t="s">
        <v>30</v>
      </c>
      <c r="C17" s="585">
        <v>4333193.6610000003</v>
      </c>
      <c r="D17" s="585">
        <v>0</v>
      </c>
      <c r="E17" s="585">
        <v>2816552.6359999999</v>
      </c>
      <c r="F17" s="585">
        <v>1516641.0249999999</v>
      </c>
      <c r="G17" s="585">
        <v>531523.51</v>
      </c>
      <c r="H17" s="585">
        <v>0</v>
      </c>
      <c r="I17" s="585">
        <v>628108.15500000003</v>
      </c>
      <c r="J17" s="585">
        <v>0</v>
      </c>
      <c r="K17" s="586">
        <v>1420056.38</v>
      </c>
      <c r="L17" s="586">
        <v>1217120.1399999999</v>
      </c>
      <c r="M17" s="586">
        <v>-187027.625</v>
      </c>
      <c r="N17" s="586">
        <v>424913.43800000002</v>
      </c>
      <c r="O17" s="586">
        <v>-34949.572999999997</v>
      </c>
      <c r="P17" s="586">
        <v>369686.25799999997</v>
      </c>
      <c r="Q17" s="587">
        <v>334736.685</v>
      </c>
    </row>
    <row r="18" spans="2:17" ht="21.75" customHeight="1" x14ac:dyDescent="0.35">
      <c r="B18" s="17" t="s">
        <v>32</v>
      </c>
      <c r="C18" s="585">
        <v>0</v>
      </c>
      <c r="D18" s="585">
        <v>0</v>
      </c>
      <c r="E18" s="585">
        <v>0</v>
      </c>
      <c r="F18" s="585">
        <v>0</v>
      </c>
      <c r="G18" s="585">
        <v>0</v>
      </c>
      <c r="H18" s="585">
        <v>0</v>
      </c>
      <c r="I18" s="585">
        <v>0</v>
      </c>
      <c r="J18" s="585">
        <v>0</v>
      </c>
      <c r="K18" s="586">
        <v>0</v>
      </c>
      <c r="L18" s="586">
        <v>0</v>
      </c>
      <c r="M18" s="586">
        <v>0</v>
      </c>
      <c r="N18" s="586">
        <v>0</v>
      </c>
      <c r="O18" s="586">
        <v>0</v>
      </c>
      <c r="P18" s="586">
        <v>0</v>
      </c>
      <c r="Q18" s="587">
        <v>0</v>
      </c>
    </row>
    <row r="19" spans="2:17" ht="21.75" customHeight="1" x14ac:dyDescent="0.35">
      <c r="B19" s="17" t="s">
        <v>34</v>
      </c>
      <c r="C19" s="585">
        <v>428715.33100000001</v>
      </c>
      <c r="D19" s="585">
        <v>0</v>
      </c>
      <c r="E19" s="585">
        <v>257632.24400000001</v>
      </c>
      <c r="F19" s="585">
        <v>171083.087</v>
      </c>
      <c r="G19" s="585">
        <v>21197.246999999999</v>
      </c>
      <c r="H19" s="585">
        <v>972.56500000000005</v>
      </c>
      <c r="I19" s="585">
        <v>42697.163</v>
      </c>
      <c r="J19" s="585">
        <v>8089.86</v>
      </c>
      <c r="K19" s="586">
        <v>142465.87599999999</v>
      </c>
      <c r="L19" s="586">
        <v>120168.651</v>
      </c>
      <c r="M19" s="586">
        <v>14944.046</v>
      </c>
      <c r="N19" s="586">
        <v>32589.184000000001</v>
      </c>
      <c r="O19" s="586">
        <v>-25236.005000000001</v>
      </c>
      <c r="P19" s="586">
        <v>77874.286999999997</v>
      </c>
      <c r="Q19" s="587">
        <v>52638.281999999999</v>
      </c>
    </row>
    <row r="20" spans="2:17" ht="21.75" customHeight="1" x14ac:dyDescent="0.35">
      <c r="B20" s="17" t="s">
        <v>35</v>
      </c>
      <c r="C20" s="585">
        <v>0</v>
      </c>
      <c r="D20" s="585">
        <v>0</v>
      </c>
      <c r="E20" s="585">
        <v>0</v>
      </c>
      <c r="F20" s="585">
        <v>0</v>
      </c>
      <c r="G20" s="585">
        <v>0</v>
      </c>
      <c r="H20" s="585">
        <v>0</v>
      </c>
      <c r="I20" s="585">
        <v>0</v>
      </c>
      <c r="J20" s="585">
        <v>0</v>
      </c>
      <c r="K20" s="586">
        <v>0</v>
      </c>
      <c r="L20" s="586">
        <v>0</v>
      </c>
      <c r="M20" s="586">
        <v>0</v>
      </c>
      <c r="N20" s="586">
        <v>0</v>
      </c>
      <c r="O20" s="586">
        <v>0</v>
      </c>
      <c r="P20" s="586">
        <v>0</v>
      </c>
      <c r="Q20" s="587">
        <v>0</v>
      </c>
    </row>
    <row r="21" spans="2:17" ht="21.75" customHeight="1" x14ac:dyDescent="0.35">
      <c r="B21" s="17" t="s">
        <v>36</v>
      </c>
      <c r="C21" s="585">
        <v>0</v>
      </c>
      <c r="D21" s="585">
        <v>0</v>
      </c>
      <c r="E21" s="585">
        <v>0</v>
      </c>
      <c r="F21" s="585">
        <v>0</v>
      </c>
      <c r="G21" s="585">
        <v>0</v>
      </c>
      <c r="H21" s="585">
        <v>0</v>
      </c>
      <c r="I21" s="585">
        <v>0</v>
      </c>
      <c r="J21" s="585">
        <v>0</v>
      </c>
      <c r="K21" s="586">
        <v>0</v>
      </c>
      <c r="L21" s="586">
        <v>0</v>
      </c>
      <c r="M21" s="586">
        <v>0</v>
      </c>
      <c r="N21" s="586">
        <v>0</v>
      </c>
      <c r="O21" s="586">
        <v>0</v>
      </c>
      <c r="P21" s="586">
        <v>0</v>
      </c>
      <c r="Q21" s="587">
        <v>0</v>
      </c>
    </row>
    <row r="22" spans="2:17" ht="21.75" customHeight="1" x14ac:dyDescent="0.35">
      <c r="B22" s="17" t="s">
        <v>280</v>
      </c>
      <c r="C22" s="585">
        <v>0</v>
      </c>
      <c r="D22" s="585">
        <v>0</v>
      </c>
      <c r="E22" s="585">
        <v>0</v>
      </c>
      <c r="F22" s="585">
        <v>0</v>
      </c>
      <c r="G22" s="585">
        <v>0</v>
      </c>
      <c r="H22" s="585">
        <v>0</v>
      </c>
      <c r="I22" s="585">
        <v>0</v>
      </c>
      <c r="J22" s="585">
        <v>0</v>
      </c>
      <c r="K22" s="586">
        <v>0</v>
      </c>
      <c r="L22" s="586">
        <v>0</v>
      </c>
      <c r="M22" s="586">
        <v>0</v>
      </c>
      <c r="N22" s="586">
        <v>0</v>
      </c>
      <c r="O22" s="586">
        <v>0</v>
      </c>
      <c r="P22" s="586">
        <v>0</v>
      </c>
      <c r="Q22" s="587">
        <v>0</v>
      </c>
    </row>
    <row r="23" spans="2:17" ht="21.75" customHeight="1" x14ac:dyDescent="0.35">
      <c r="B23" s="17" t="s">
        <v>281</v>
      </c>
      <c r="C23" s="585">
        <v>11811949.65491794</v>
      </c>
      <c r="D23" s="585">
        <v>0</v>
      </c>
      <c r="E23" s="585">
        <v>134532.49010513321</v>
      </c>
      <c r="F23" s="585">
        <v>11677417.164812811</v>
      </c>
      <c r="G23" s="585">
        <v>3284117.8145500631</v>
      </c>
      <c r="H23" s="585">
        <v>0</v>
      </c>
      <c r="I23" s="585">
        <v>4889614.7884905282</v>
      </c>
      <c r="J23" s="585">
        <v>131317.34400000001</v>
      </c>
      <c r="K23" s="586">
        <v>9940602.8468723446</v>
      </c>
      <c r="L23" s="586">
        <v>7922986.910860952</v>
      </c>
      <c r="M23" s="586">
        <v>949329.47598527092</v>
      </c>
      <c r="N23" s="586">
        <v>1607272.24346</v>
      </c>
      <c r="O23" s="586">
        <v>-538985.78343387845</v>
      </c>
      <c r="P23" s="586">
        <v>917057.28003999998</v>
      </c>
      <c r="Q23" s="587">
        <v>378071.49660612148</v>
      </c>
    </row>
    <row r="24" spans="2:17" ht="21.75" customHeight="1" x14ac:dyDescent="0.35">
      <c r="B24" s="17" t="s">
        <v>38</v>
      </c>
      <c r="C24" s="585">
        <v>128963.632</v>
      </c>
      <c r="D24" s="585">
        <v>0</v>
      </c>
      <c r="E24" s="585">
        <v>91092.463000000003</v>
      </c>
      <c r="F24" s="585">
        <v>37871.169000000002</v>
      </c>
      <c r="G24" s="585">
        <v>17531.653999999999</v>
      </c>
      <c r="H24" s="585">
        <v>9648</v>
      </c>
      <c r="I24" s="585">
        <v>15537.683000000001</v>
      </c>
      <c r="J24" s="585">
        <v>2729</v>
      </c>
      <c r="K24" s="586">
        <v>46784.14</v>
      </c>
      <c r="L24" s="586">
        <v>24328.433000000001</v>
      </c>
      <c r="M24" s="586">
        <v>-1173.058</v>
      </c>
      <c r="N24" s="586">
        <v>46318.637000000002</v>
      </c>
      <c r="O24" s="586">
        <v>-22689.871999999999</v>
      </c>
      <c r="P24" s="586">
        <v>39183.362000000001</v>
      </c>
      <c r="Q24" s="587">
        <v>16493.490000000002</v>
      </c>
    </row>
    <row r="25" spans="2:17" ht="21.75" customHeight="1" x14ac:dyDescent="0.35">
      <c r="B25" s="17" t="s">
        <v>39</v>
      </c>
      <c r="C25" s="585">
        <v>0</v>
      </c>
      <c r="D25" s="585">
        <v>0</v>
      </c>
      <c r="E25" s="585">
        <v>0</v>
      </c>
      <c r="F25" s="585">
        <v>0</v>
      </c>
      <c r="G25" s="585">
        <v>0</v>
      </c>
      <c r="H25" s="585">
        <v>0</v>
      </c>
      <c r="I25" s="585">
        <v>0</v>
      </c>
      <c r="J25" s="585">
        <v>0</v>
      </c>
      <c r="K25" s="586">
        <v>0</v>
      </c>
      <c r="L25" s="586">
        <v>0</v>
      </c>
      <c r="M25" s="586">
        <v>0</v>
      </c>
      <c r="N25" s="586">
        <v>0</v>
      </c>
      <c r="O25" s="586">
        <v>0</v>
      </c>
      <c r="P25" s="586">
        <v>0</v>
      </c>
      <c r="Q25" s="587">
        <v>0</v>
      </c>
    </row>
    <row r="26" spans="2:17" ht="21.75" customHeight="1" x14ac:dyDescent="0.35">
      <c r="B26" s="17" t="s">
        <v>40</v>
      </c>
      <c r="C26" s="585">
        <v>2794768.550580001</v>
      </c>
      <c r="D26" s="585">
        <v>0</v>
      </c>
      <c r="E26" s="585">
        <v>912614.77060400113</v>
      </c>
      <c r="F26" s="585">
        <v>1882153.7799760001</v>
      </c>
      <c r="G26" s="585">
        <v>904082.75904376898</v>
      </c>
      <c r="H26" s="585">
        <v>29603.80541437626</v>
      </c>
      <c r="I26" s="585">
        <v>571790.11772005295</v>
      </c>
      <c r="J26" s="585">
        <v>64308.240835656761</v>
      </c>
      <c r="K26" s="586">
        <v>2179741.985878435</v>
      </c>
      <c r="L26" s="586">
        <v>1671723.6635118469</v>
      </c>
      <c r="M26" s="586">
        <v>112253.1897404389</v>
      </c>
      <c r="N26" s="586">
        <v>525120.15441261407</v>
      </c>
      <c r="O26" s="586">
        <v>-129355.0217864646</v>
      </c>
      <c r="P26" s="586">
        <v>62161.580527123791</v>
      </c>
      <c r="Q26" s="587">
        <v>-67193.441259340776</v>
      </c>
    </row>
    <row r="27" spans="2:17" ht="21.75" customHeight="1" x14ac:dyDescent="0.35">
      <c r="B27" s="17" t="s">
        <v>41</v>
      </c>
      <c r="C27" s="585">
        <v>0</v>
      </c>
      <c r="D27" s="585">
        <v>0</v>
      </c>
      <c r="E27" s="585">
        <v>0</v>
      </c>
      <c r="F27" s="585">
        <v>0</v>
      </c>
      <c r="G27" s="585">
        <v>0</v>
      </c>
      <c r="H27" s="585">
        <v>0</v>
      </c>
      <c r="I27" s="585">
        <v>0</v>
      </c>
      <c r="J27" s="585">
        <v>0</v>
      </c>
      <c r="K27" s="586">
        <v>0</v>
      </c>
      <c r="L27" s="586">
        <v>0</v>
      </c>
      <c r="M27" s="586">
        <v>0</v>
      </c>
      <c r="N27" s="586">
        <v>0</v>
      </c>
      <c r="O27" s="586">
        <v>0</v>
      </c>
      <c r="P27" s="586">
        <v>0</v>
      </c>
      <c r="Q27" s="587">
        <v>0</v>
      </c>
    </row>
    <row r="28" spans="2:17" ht="21.75" customHeight="1" x14ac:dyDescent="0.35">
      <c r="B28" s="17" t="s">
        <v>282</v>
      </c>
      <c r="C28" s="585">
        <v>911539</v>
      </c>
      <c r="D28" s="585">
        <v>0</v>
      </c>
      <c r="E28" s="585">
        <v>420531</v>
      </c>
      <c r="F28" s="585">
        <v>491009</v>
      </c>
      <c r="G28" s="585">
        <v>453082</v>
      </c>
      <c r="H28" s="585">
        <v>7179</v>
      </c>
      <c r="I28" s="585">
        <v>244454</v>
      </c>
      <c r="J28" s="585">
        <v>7179</v>
      </c>
      <c r="K28" s="586">
        <v>699637</v>
      </c>
      <c r="L28" s="586">
        <v>528488</v>
      </c>
      <c r="M28" s="586">
        <v>100537</v>
      </c>
      <c r="N28" s="586">
        <v>533103</v>
      </c>
      <c r="O28" s="586">
        <v>-462491</v>
      </c>
      <c r="P28" s="586">
        <v>405814</v>
      </c>
      <c r="Q28" s="587">
        <v>-56678</v>
      </c>
    </row>
    <row r="29" spans="2:17" ht="21.75" customHeight="1" x14ac:dyDescent="0.35">
      <c r="B29" s="17" t="s">
        <v>42</v>
      </c>
      <c r="C29" s="585">
        <v>0</v>
      </c>
      <c r="D29" s="585">
        <v>0</v>
      </c>
      <c r="E29" s="585">
        <v>0</v>
      </c>
      <c r="F29" s="585">
        <v>0</v>
      </c>
      <c r="G29" s="585">
        <v>0</v>
      </c>
      <c r="H29" s="585">
        <v>0</v>
      </c>
      <c r="I29" s="585">
        <v>0</v>
      </c>
      <c r="J29" s="585">
        <v>0</v>
      </c>
      <c r="K29" s="586">
        <v>0</v>
      </c>
      <c r="L29" s="586">
        <v>0</v>
      </c>
      <c r="M29" s="586">
        <v>0</v>
      </c>
      <c r="N29" s="586">
        <v>0</v>
      </c>
      <c r="O29" s="586">
        <v>0</v>
      </c>
      <c r="P29" s="586">
        <v>0</v>
      </c>
      <c r="Q29" s="587">
        <v>0</v>
      </c>
    </row>
    <row r="30" spans="2:17" ht="21.75" customHeight="1" x14ac:dyDescent="0.35">
      <c r="B30" s="17" t="s">
        <v>283</v>
      </c>
      <c r="C30" s="585">
        <v>10622761.39834998</v>
      </c>
      <c r="D30" s="585">
        <v>0</v>
      </c>
      <c r="E30" s="585">
        <v>146196.41899999999</v>
      </c>
      <c r="F30" s="585">
        <v>10476564.97934998</v>
      </c>
      <c r="G30" s="585">
        <v>3537549.33191378</v>
      </c>
      <c r="H30" s="585">
        <v>0</v>
      </c>
      <c r="I30" s="585">
        <v>3456703.697048943</v>
      </c>
      <c r="J30" s="585">
        <v>0</v>
      </c>
      <c r="K30" s="586">
        <v>10557410.614214821</v>
      </c>
      <c r="L30" s="586">
        <v>8015236.8689999999</v>
      </c>
      <c r="M30" s="586">
        <v>1003448.61937059</v>
      </c>
      <c r="N30" s="586">
        <v>27916.01322915874</v>
      </c>
      <c r="O30" s="586">
        <v>1510809.112615068</v>
      </c>
      <c r="P30" s="586">
        <v>0</v>
      </c>
      <c r="Q30" s="587">
        <v>1510809.112615068</v>
      </c>
    </row>
    <row r="31" spans="2:17" ht="21.75" customHeight="1" x14ac:dyDescent="0.35">
      <c r="B31" s="17" t="s">
        <v>284</v>
      </c>
      <c r="C31" s="585">
        <v>974002.46600000001</v>
      </c>
      <c r="D31" s="585">
        <v>0</v>
      </c>
      <c r="E31" s="585">
        <v>181683.14</v>
      </c>
      <c r="F31" s="585">
        <v>792319.326</v>
      </c>
      <c r="G31" s="585">
        <v>237263.647</v>
      </c>
      <c r="H31" s="585">
        <v>0</v>
      </c>
      <c r="I31" s="585">
        <v>258857.549</v>
      </c>
      <c r="J31" s="585">
        <v>0</v>
      </c>
      <c r="K31" s="586">
        <v>770725.424</v>
      </c>
      <c r="L31" s="586">
        <v>575900.08799999999</v>
      </c>
      <c r="M31" s="586">
        <v>49170.218000000001</v>
      </c>
      <c r="N31" s="586">
        <v>119533.19</v>
      </c>
      <c r="O31" s="586">
        <v>26121.928</v>
      </c>
      <c r="P31" s="586">
        <v>35006.300000000003</v>
      </c>
      <c r="Q31" s="587">
        <v>61128.228000000003</v>
      </c>
    </row>
    <row r="32" spans="2:17" ht="21.75" customHeight="1" x14ac:dyDescent="0.35">
      <c r="B32" s="17" t="s">
        <v>285</v>
      </c>
      <c r="C32" s="585">
        <v>0</v>
      </c>
      <c r="D32" s="585">
        <v>0</v>
      </c>
      <c r="E32" s="585">
        <v>0</v>
      </c>
      <c r="F32" s="585">
        <v>0</v>
      </c>
      <c r="G32" s="585">
        <v>0</v>
      </c>
      <c r="H32" s="585">
        <v>0</v>
      </c>
      <c r="I32" s="585">
        <v>0</v>
      </c>
      <c r="J32" s="585">
        <v>0</v>
      </c>
      <c r="K32" s="586">
        <v>0</v>
      </c>
      <c r="L32" s="586">
        <v>0</v>
      </c>
      <c r="M32" s="586">
        <v>0</v>
      </c>
      <c r="N32" s="586">
        <v>0</v>
      </c>
      <c r="O32" s="586">
        <v>0</v>
      </c>
      <c r="P32" s="586">
        <v>0</v>
      </c>
      <c r="Q32" s="587">
        <v>0</v>
      </c>
    </row>
    <row r="33" spans="2:17" ht="21.75" customHeight="1" x14ac:dyDescent="0.35">
      <c r="B33" s="17" t="s">
        <v>286</v>
      </c>
      <c r="C33" s="585">
        <v>0</v>
      </c>
      <c r="D33" s="585">
        <v>0</v>
      </c>
      <c r="E33" s="585">
        <v>0</v>
      </c>
      <c r="F33" s="585">
        <v>0</v>
      </c>
      <c r="G33" s="585">
        <v>0</v>
      </c>
      <c r="H33" s="585">
        <v>0</v>
      </c>
      <c r="I33" s="585">
        <v>0</v>
      </c>
      <c r="J33" s="585">
        <v>0</v>
      </c>
      <c r="K33" s="586">
        <v>0</v>
      </c>
      <c r="L33" s="586">
        <v>-2311.3587379283981</v>
      </c>
      <c r="M33" s="586">
        <v>0</v>
      </c>
      <c r="N33" s="586">
        <v>0</v>
      </c>
      <c r="O33" s="586">
        <v>2311.3587379283981</v>
      </c>
      <c r="P33" s="586">
        <v>21056.205244816989</v>
      </c>
      <c r="Q33" s="587">
        <v>23367.563982745382</v>
      </c>
    </row>
    <row r="34" spans="2:17" ht="21.75" customHeight="1" x14ac:dyDescent="0.35">
      <c r="B34" s="17" t="s">
        <v>287</v>
      </c>
      <c r="C34" s="585">
        <v>181962.51</v>
      </c>
      <c r="D34" s="585">
        <v>0</v>
      </c>
      <c r="E34" s="585">
        <v>54155.879699999998</v>
      </c>
      <c r="F34" s="585">
        <v>127806.6303</v>
      </c>
      <c r="G34" s="585">
        <v>879373.54500000004</v>
      </c>
      <c r="H34" s="585">
        <v>52244.273999999998</v>
      </c>
      <c r="I34" s="585">
        <v>0</v>
      </c>
      <c r="J34" s="585">
        <v>0</v>
      </c>
      <c r="K34" s="586">
        <v>1059424.4493</v>
      </c>
      <c r="L34" s="586">
        <v>741697.79095075268</v>
      </c>
      <c r="M34" s="586">
        <v>-13241</v>
      </c>
      <c r="N34" s="586">
        <v>98389.132632818917</v>
      </c>
      <c r="O34" s="586">
        <v>232578.5257164283</v>
      </c>
      <c r="P34" s="586">
        <v>23828.41162339284</v>
      </c>
      <c r="Q34" s="587">
        <v>256406.9373398211</v>
      </c>
    </row>
    <row r="35" spans="2:17" ht="21.75" customHeight="1" x14ac:dyDescent="0.35">
      <c r="B35" s="17" t="s">
        <v>288</v>
      </c>
      <c r="C35" s="585">
        <v>57739.262367499992</v>
      </c>
      <c r="D35" s="585">
        <v>0</v>
      </c>
      <c r="E35" s="585">
        <v>17216.623</v>
      </c>
      <c r="F35" s="585">
        <v>40522.639367499993</v>
      </c>
      <c r="G35" s="585">
        <v>0</v>
      </c>
      <c r="H35" s="585">
        <v>0</v>
      </c>
      <c r="I35" s="585">
        <v>13687.526</v>
      </c>
      <c r="J35" s="585">
        <v>0</v>
      </c>
      <c r="K35" s="586">
        <v>26835.113367499991</v>
      </c>
      <c r="L35" s="586">
        <v>31559.223999999998</v>
      </c>
      <c r="M35" s="586">
        <v>-1498.037</v>
      </c>
      <c r="N35" s="586">
        <v>17195.836882051412</v>
      </c>
      <c r="O35" s="586">
        <v>-20421.910514551419</v>
      </c>
      <c r="P35" s="586">
        <v>1822.886305528456</v>
      </c>
      <c r="Q35" s="587">
        <v>-18599.024209022969</v>
      </c>
    </row>
    <row r="36" spans="2:17" ht="21.75" customHeight="1" x14ac:dyDescent="0.35">
      <c r="B36" s="17" t="s">
        <v>48</v>
      </c>
      <c r="C36" s="585">
        <v>17318.841</v>
      </c>
      <c r="D36" s="585">
        <v>0</v>
      </c>
      <c r="E36" s="585">
        <v>2439.6194355493458</v>
      </c>
      <c r="F36" s="585">
        <v>14879.22156445066</v>
      </c>
      <c r="G36" s="585">
        <v>2256.7694890109892</v>
      </c>
      <c r="H36" s="585">
        <v>0</v>
      </c>
      <c r="I36" s="585">
        <v>0</v>
      </c>
      <c r="J36" s="585">
        <v>0</v>
      </c>
      <c r="K36" s="586">
        <v>17135.99105346165</v>
      </c>
      <c r="L36" s="586">
        <v>15154.697278</v>
      </c>
      <c r="M36" s="586">
        <v>536.0300273922644</v>
      </c>
      <c r="N36" s="586">
        <v>0</v>
      </c>
      <c r="O36" s="586">
        <v>1445.2637480693829</v>
      </c>
      <c r="P36" s="586">
        <v>1032.6441283366851</v>
      </c>
      <c r="Q36" s="587">
        <v>2477.9078764060682</v>
      </c>
    </row>
    <row r="37" spans="2:17" ht="21.75" customHeight="1" x14ac:dyDescent="0.35">
      <c r="B37" s="17" t="s">
        <v>49</v>
      </c>
      <c r="C37" s="585">
        <v>25354.87</v>
      </c>
      <c r="D37" s="585">
        <v>0</v>
      </c>
      <c r="E37" s="585">
        <v>0</v>
      </c>
      <c r="F37" s="585">
        <v>25354.87</v>
      </c>
      <c r="G37" s="585">
        <v>1521.414</v>
      </c>
      <c r="H37" s="585">
        <v>0</v>
      </c>
      <c r="I37" s="585">
        <v>308.56799999999998</v>
      </c>
      <c r="J37" s="585">
        <v>0</v>
      </c>
      <c r="K37" s="586">
        <v>26567.716</v>
      </c>
      <c r="L37" s="586">
        <v>18436.08407743823</v>
      </c>
      <c r="M37" s="586">
        <v>2656.645</v>
      </c>
      <c r="N37" s="586">
        <v>859.3494645750601</v>
      </c>
      <c r="O37" s="586">
        <v>4615.6374579867088</v>
      </c>
      <c r="P37" s="586">
        <v>476.74700000000001</v>
      </c>
      <c r="Q37" s="587">
        <v>5092.3844579867091</v>
      </c>
    </row>
    <row r="38" spans="2:17" ht="21.75" customHeight="1" x14ac:dyDescent="0.35">
      <c r="B38" s="17" t="s">
        <v>289</v>
      </c>
      <c r="C38" s="585">
        <v>2624685.83</v>
      </c>
      <c r="D38" s="585">
        <v>0</v>
      </c>
      <c r="E38" s="585">
        <v>1251739.422</v>
      </c>
      <c r="F38" s="585">
        <v>1372946.4080000001</v>
      </c>
      <c r="G38" s="585">
        <v>431852.47899999999</v>
      </c>
      <c r="H38" s="585">
        <v>0</v>
      </c>
      <c r="I38" s="585">
        <v>438949.402</v>
      </c>
      <c r="J38" s="585">
        <v>0</v>
      </c>
      <c r="K38" s="586">
        <v>1365849.4850000001</v>
      </c>
      <c r="L38" s="586">
        <v>897347.19900000002</v>
      </c>
      <c r="M38" s="586">
        <v>-83338.474000000002</v>
      </c>
      <c r="N38" s="586">
        <v>457572.27</v>
      </c>
      <c r="O38" s="586">
        <v>94268.49</v>
      </c>
      <c r="P38" s="586">
        <v>267303.65299999999</v>
      </c>
      <c r="Q38" s="587">
        <v>361572.14299999998</v>
      </c>
    </row>
    <row r="39" spans="2:17" ht="21.75" customHeight="1" x14ac:dyDescent="0.35">
      <c r="B39" s="17" t="s">
        <v>50</v>
      </c>
      <c r="C39" s="585">
        <v>760835.82996</v>
      </c>
      <c r="D39" s="585">
        <v>0</v>
      </c>
      <c r="E39" s="585">
        <v>425697.72408539691</v>
      </c>
      <c r="F39" s="585">
        <v>335138.10587460321</v>
      </c>
      <c r="G39" s="585">
        <v>37246.249000000003</v>
      </c>
      <c r="H39" s="585">
        <v>25441.081999999999</v>
      </c>
      <c r="I39" s="585">
        <v>240611.943</v>
      </c>
      <c r="J39" s="585">
        <v>310092.40999999997</v>
      </c>
      <c r="K39" s="586">
        <v>-152878.91612539679</v>
      </c>
      <c r="L39" s="586">
        <v>41552.083400000003</v>
      </c>
      <c r="M39" s="586">
        <v>-41282.345000000001</v>
      </c>
      <c r="N39" s="586">
        <v>320268.31418461708</v>
      </c>
      <c r="O39" s="586">
        <v>-473416.96871001401</v>
      </c>
      <c r="P39" s="586">
        <v>24027.050136113889</v>
      </c>
      <c r="Q39" s="587">
        <v>-449389.91857390013</v>
      </c>
    </row>
    <row r="40" spans="2:17" ht="21.75" customHeight="1" x14ac:dyDescent="0.35">
      <c r="B40" s="17" t="s">
        <v>51</v>
      </c>
      <c r="C40" s="585">
        <v>0</v>
      </c>
      <c r="D40" s="585">
        <v>0</v>
      </c>
      <c r="E40" s="585">
        <v>0</v>
      </c>
      <c r="F40" s="585">
        <v>0</v>
      </c>
      <c r="G40" s="585">
        <v>0</v>
      </c>
      <c r="H40" s="585">
        <v>0</v>
      </c>
      <c r="I40" s="585">
        <v>0</v>
      </c>
      <c r="J40" s="585">
        <v>0</v>
      </c>
      <c r="K40" s="586">
        <v>0</v>
      </c>
      <c r="L40" s="586">
        <v>0</v>
      </c>
      <c r="M40" s="586">
        <v>0</v>
      </c>
      <c r="N40" s="586">
        <v>0</v>
      </c>
      <c r="O40" s="586">
        <v>0</v>
      </c>
      <c r="P40" s="586">
        <v>0</v>
      </c>
      <c r="Q40" s="587">
        <v>0</v>
      </c>
    </row>
    <row r="41" spans="2:17" ht="21.75" customHeight="1" x14ac:dyDescent="0.35">
      <c r="B41" s="17" t="s">
        <v>52</v>
      </c>
      <c r="C41" s="585">
        <v>0</v>
      </c>
      <c r="D41" s="585">
        <v>0</v>
      </c>
      <c r="E41" s="585">
        <v>0</v>
      </c>
      <c r="F41" s="585">
        <v>0</v>
      </c>
      <c r="G41" s="585">
        <v>0</v>
      </c>
      <c r="H41" s="585">
        <v>0</v>
      </c>
      <c r="I41" s="585">
        <v>541916.30900000001</v>
      </c>
      <c r="J41" s="585">
        <v>0</v>
      </c>
      <c r="K41" s="586">
        <v>-541916.30900000001</v>
      </c>
      <c r="L41" s="586">
        <v>451110.65299999999</v>
      </c>
      <c r="M41" s="586">
        <v>59148.574000000001</v>
      </c>
      <c r="N41" s="586">
        <v>87638.730600027615</v>
      </c>
      <c r="O41" s="586">
        <v>-1139814.266600027</v>
      </c>
      <c r="P41" s="586">
        <v>0</v>
      </c>
      <c r="Q41" s="587">
        <v>-1139814.266600027</v>
      </c>
    </row>
    <row r="42" spans="2:17" ht="21.75" customHeight="1" x14ac:dyDescent="0.35">
      <c r="B42" s="17" t="s">
        <v>54</v>
      </c>
      <c r="C42" s="585">
        <v>0</v>
      </c>
      <c r="D42" s="585">
        <v>0</v>
      </c>
      <c r="E42" s="585">
        <v>0</v>
      </c>
      <c r="F42" s="585">
        <v>0</v>
      </c>
      <c r="G42" s="585">
        <v>0</v>
      </c>
      <c r="H42" s="585">
        <v>0</v>
      </c>
      <c r="I42" s="585">
        <v>0</v>
      </c>
      <c r="J42" s="585">
        <v>0</v>
      </c>
      <c r="K42" s="586">
        <v>0</v>
      </c>
      <c r="L42" s="586">
        <v>0</v>
      </c>
      <c r="M42" s="586">
        <v>0</v>
      </c>
      <c r="N42" s="586">
        <v>0</v>
      </c>
      <c r="O42" s="586">
        <v>0</v>
      </c>
      <c r="P42" s="586">
        <v>0</v>
      </c>
      <c r="Q42" s="587">
        <v>0</v>
      </c>
    </row>
    <row r="43" spans="2:17" ht="21.75" customHeight="1" x14ac:dyDescent="0.35">
      <c r="B43" s="163" t="s">
        <v>55</v>
      </c>
      <c r="C43" s="588">
        <f t="shared" ref="C43:Q43" si="0">SUM(C6:C42)</f>
        <v>66227983.107031062</v>
      </c>
      <c r="D43" s="588">
        <f t="shared" si="0"/>
        <v>10.397</v>
      </c>
      <c r="E43" s="588">
        <f t="shared" si="0"/>
        <v>14518756.264840104</v>
      </c>
      <c r="F43" s="588">
        <f t="shared" si="0"/>
        <v>51709238.239190966</v>
      </c>
      <c r="G43" s="588">
        <f t="shared" si="0"/>
        <v>17396394.593536258</v>
      </c>
      <c r="H43" s="588">
        <f t="shared" si="0"/>
        <v>125088.72641437626</v>
      </c>
      <c r="I43" s="588">
        <f t="shared" si="0"/>
        <v>19062002.614965681</v>
      </c>
      <c r="J43" s="588">
        <f t="shared" si="0"/>
        <v>523715.8548356567</v>
      </c>
      <c r="K43" s="588">
        <f t="shared" si="0"/>
        <v>49645003.089340255</v>
      </c>
      <c r="L43" s="588">
        <f t="shared" si="0"/>
        <v>39164955.273412861</v>
      </c>
      <c r="M43" s="588">
        <f t="shared" si="0"/>
        <v>3623506.9121970772</v>
      </c>
      <c r="N43" s="588">
        <f t="shared" si="0"/>
        <v>8828477.797672607</v>
      </c>
      <c r="O43" s="588">
        <f t="shared" si="0"/>
        <v>-1971936.8939422856</v>
      </c>
      <c r="P43" s="588">
        <f t="shared" si="0"/>
        <v>4089686.0346731078</v>
      </c>
      <c r="Q43" s="588">
        <f t="shared" si="0"/>
        <v>2117748.1407308215</v>
      </c>
    </row>
    <row r="44" spans="2:17" ht="21.75" customHeight="1" x14ac:dyDescent="0.35">
      <c r="B44" s="840" t="s">
        <v>56</v>
      </c>
      <c r="C44" s="723"/>
      <c r="D44" s="723"/>
      <c r="E44" s="723"/>
      <c r="F44" s="723"/>
      <c r="G44" s="723"/>
      <c r="H44" s="723"/>
      <c r="I44" s="723"/>
      <c r="J44" s="723"/>
      <c r="K44" s="723"/>
      <c r="L44" s="723"/>
      <c r="M44" s="723"/>
      <c r="N44" s="723"/>
      <c r="O44" s="723"/>
      <c r="P44" s="723"/>
      <c r="Q44" s="724"/>
    </row>
    <row r="45" spans="2:17" ht="21.75" customHeight="1" x14ac:dyDescent="0.35">
      <c r="B45" s="17" t="s">
        <v>57</v>
      </c>
      <c r="C45" s="586">
        <v>0</v>
      </c>
      <c r="D45" s="586">
        <v>483605.61200000002</v>
      </c>
      <c r="E45" s="586">
        <v>455904.054</v>
      </c>
      <c r="F45" s="586">
        <v>27701.558000000001</v>
      </c>
      <c r="G45" s="586">
        <v>1303212.358394539</v>
      </c>
      <c r="H45" s="586">
        <v>0</v>
      </c>
      <c r="I45" s="586">
        <v>132352.0976130683</v>
      </c>
      <c r="J45" s="586">
        <v>0</v>
      </c>
      <c r="K45" s="586">
        <v>1198561.8187814711</v>
      </c>
      <c r="L45" s="586">
        <v>361227.39</v>
      </c>
      <c r="M45" s="586">
        <v>86969.035999999993</v>
      </c>
      <c r="N45" s="586">
        <v>173405.20629341321</v>
      </c>
      <c r="O45" s="586">
        <v>576960.18648805737</v>
      </c>
      <c r="P45" s="586">
        <v>223248.4861174463</v>
      </c>
      <c r="Q45" s="587">
        <v>800208.6726055037</v>
      </c>
    </row>
    <row r="46" spans="2:17" ht="21.75" customHeight="1" x14ac:dyDescent="0.35">
      <c r="B46" s="17" t="s">
        <v>290</v>
      </c>
      <c r="C46" s="586">
        <v>0</v>
      </c>
      <c r="D46" s="586">
        <v>808587.62899999996</v>
      </c>
      <c r="E46" s="586">
        <v>5791.5119999999997</v>
      </c>
      <c r="F46" s="586">
        <v>802796.11699999997</v>
      </c>
      <c r="G46" s="586">
        <v>344356.64199999999</v>
      </c>
      <c r="H46" s="586">
        <v>0</v>
      </c>
      <c r="I46" s="586">
        <v>332071.37800000003</v>
      </c>
      <c r="J46" s="586">
        <v>0</v>
      </c>
      <c r="K46" s="586">
        <v>815081.38100000005</v>
      </c>
      <c r="L46" s="586">
        <v>47212.341999999997</v>
      </c>
      <c r="M46" s="586">
        <v>0</v>
      </c>
      <c r="N46" s="586">
        <v>95933.135496745643</v>
      </c>
      <c r="O46" s="586">
        <v>671935.90350325441</v>
      </c>
      <c r="P46" s="586">
        <v>0</v>
      </c>
      <c r="Q46" s="587">
        <v>671935.90350325441</v>
      </c>
    </row>
    <row r="47" spans="2:17" ht="21.75" customHeight="1" x14ac:dyDescent="0.35">
      <c r="B47" s="17" t="s">
        <v>291</v>
      </c>
      <c r="C47" s="586">
        <v>0</v>
      </c>
      <c r="D47" s="586">
        <v>301181.56900000002</v>
      </c>
      <c r="E47" s="586">
        <v>0</v>
      </c>
      <c r="F47" s="586">
        <v>301181.56900000002</v>
      </c>
      <c r="G47" s="586">
        <v>145064.1626333438</v>
      </c>
      <c r="H47" s="586">
        <v>3078.9608366448251</v>
      </c>
      <c r="I47" s="586">
        <v>326672.24454793072</v>
      </c>
      <c r="J47" s="586">
        <v>1740.8033644787999</v>
      </c>
      <c r="K47" s="586">
        <v>120911.6445575791</v>
      </c>
      <c r="L47" s="586">
        <v>182703.41954692159</v>
      </c>
      <c r="M47" s="586">
        <v>123671.822</v>
      </c>
      <c r="N47" s="586">
        <v>81504.35052184909</v>
      </c>
      <c r="O47" s="586">
        <v>-266967.9475111916</v>
      </c>
      <c r="P47" s="586">
        <v>51884.783987389979</v>
      </c>
      <c r="Q47" s="587">
        <v>-215083.1635238016</v>
      </c>
    </row>
    <row r="48" spans="2:17" ht="21.75" customHeight="1" x14ac:dyDescent="0.35">
      <c r="B48" s="17" t="s">
        <v>59</v>
      </c>
      <c r="C48" s="586">
        <v>0</v>
      </c>
      <c r="D48" s="586">
        <v>3505543.952</v>
      </c>
      <c r="E48" s="586">
        <v>0</v>
      </c>
      <c r="F48" s="586">
        <v>3505543.952</v>
      </c>
      <c r="G48" s="586">
        <v>348874.97499999998</v>
      </c>
      <c r="H48" s="586">
        <v>0</v>
      </c>
      <c r="I48" s="586">
        <v>632433.06200000003</v>
      </c>
      <c r="J48" s="586">
        <v>135971.18299999999</v>
      </c>
      <c r="K48" s="586">
        <v>3086014.682</v>
      </c>
      <c r="L48" s="586">
        <v>1362707.06</v>
      </c>
      <c r="M48" s="586">
        <v>783949.77300000004</v>
      </c>
      <c r="N48" s="586">
        <v>249500.75099999999</v>
      </c>
      <c r="O48" s="586">
        <v>689857.098</v>
      </c>
      <c r="P48" s="586">
        <v>684051.44200000004</v>
      </c>
      <c r="Q48" s="587">
        <v>1373908.54</v>
      </c>
    </row>
    <row r="49" spans="2:17" ht="21.75" customHeight="1" x14ac:dyDescent="0.35">
      <c r="B49" s="245" t="s">
        <v>292</v>
      </c>
      <c r="C49" s="586">
        <v>0</v>
      </c>
      <c r="D49" s="586">
        <v>24540.852999999999</v>
      </c>
      <c r="E49" s="586">
        <v>0</v>
      </c>
      <c r="F49" s="586">
        <v>24540.852999999999</v>
      </c>
      <c r="G49" s="586">
        <v>6266.7950000000001</v>
      </c>
      <c r="H49" s="586">
        <v>0</v>
      </c>
      <c r="I49" s="586">
        <v>45908.921999999999</v>
      </c>
      <c r="J49" s="586">
        <v>0</v>
      </c>
      <c r="K49" s="586">
        <v>-15101.273999999999</v>
      </c>
      <c r="L49" s="586">
        <v>-10179.575999999999</v>
      </c>
      <c r="M49" s="586">
        <v>-25622.908522701618</v>
      </c>
      <c r="N49" s="586">
        <v>2455.476355021648</v>
      </c>
      <c r="O49" s="586">
        <v>18245.73416767997</v>
      </c>
      <c r="P49" s="586">
        <v>3230.7249347434649</v>
      </c>
      <c r="Q49" s="587">
        <v>21476.45910242344</v>
      </c>
    </row>
    <row r="50" spans="2:17" ht="21.75" customHeight="1" x14ac:dyDescent="0.35">
      <c r="B50" s="163" t="s">
        <v>55</v>
      </c>
      <c r="C50" s="588">
        <f t="shared" ref="C50:Q50" si="1">SUM(C45:C49)</f>
        <v>0</v>
      </c>
      <c r="D50" s="588">
        <f t="shared" si="1"/>
        <v>5123459.6150000002</v>
      </c>
      <c r="E50" s="588">
        <f t="shared" si="1"/>
        <v>461695.56599999999</v>
      </c>
      <c r="F50" s="588">
        <f t="shared" si="1"/>
        <v>4661764.0490000006</v>
      </c>
      <c r="G50" s="588">
        <f t="shared" si="1"/>
        <v>2147774.9330278826</v>
      </c>
      <c r="H50" s="588">
        <f t="shared" si="1"/>
        <v>3078.9608366448251</v>
      </c>
      <c r="I50" s="588">
        <f t="shared" si="1"/>
        <v>1469437.7041609993</v>
      </c>
      <c r="J50" s="588">
        <f t="shared" si="1"/>
        <v>137711.9863644788</v>
      </c>
      <c r="K50" s="588">
        <f t="shared" si="1"/>
        <v>5205468.2523390502</v>
      </c>
      <c r="L50" s="588">
        <f t="shared" si="1"/>
        <v>1943670.6355469218</v>
      </c>
      <c r="M50" s="588">
        <f t="shared" si="1"/>
        <v>968967.72247729846</v>
      </c>
      <c r="N50" s="588">
        <f t="shared" si="1"/>
        <v>602798.91966702964</v>
      </c>
      <c r="O50" s="588">
        <f t="shared" si="1"/>
        <v>1690030.9746478002</v>
      </c>
      <c r="P50" s="588">
        <f t="shared" si="1"/>
        <v>962415.43703957973</v>
      </c>
      <c r="Q50" s="588">
        <f t="shared" si="1"/>
        <v>2652446.4116873802</v>
      </c>
    </row>
    <row r="51" spans="2:17" ht="21.75" customHeight="1" x14ac:dyDescent="0.35">
      <c r="B51" s="839" t="s">
        <v>61</v>
      </c>
      <c r="C51" s="786"/>
      <c r="D51" s="786"/>
      <c r="E51" s="786"/>
      <c r="F51" s="786"/>
      <c r="G51" s="786"/>
      <c r="H51" s="786"/>
      <c r="I51" s="786"/>
      <c r="J51" s="786"/>
      <c r="K51" s="786"/>
      <c r="L51" s="786"/>
      <c r="M51" s="786"/>
      <c r="N51" s="786"/>
      <c r="O51" s="786"/>
      <c r="P51" s="786"/>
      <c r="Q51" s="786"/>
    </row>
  </sheetData>
  <sheetProtection algorithmName="SHA-512" hashValue="3z6RmyDaFn+l1FNukifbfLmJZRKDjF+KmhVSyI6R9EKLbYZaYGOcXhtVlkTw82opveCoDNPYQfIOxWZgKd2EAA==" saltValue="vNcaJFxhbqMLLNXNVADWeA==" spinCount="100000" sheet="1" objects="1" scenarios="1"/>
  <mergeCells count="4">
    <mergeCell ref="B5:Q5"/>
    <mergeCell ref="B51:Q51"/>
    <mergeCell ref="B3:Q3"/>
    <mergeCell ref="B44:Q44"/>
  </mergeCells>
  <pageMargins left="0.7" right="0.7" top="0.75" bottom="0.75" header="0.3" footer="0.3"/>
  <pageSetup scale="42" orientation="landscape"/>
  <headerFooter>
    <oddFooter>&amp;C_x000D_&amp;1#&amp;"Calibri"&amp;11&amp;K000000 Britam Public</oddFooter>
  </headerFooter>
  <drawing r:id="rId1"/>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44">
    <tabColor rgb="FFCC9900"/>
    <pageSetUpPr fitToPage="1"/>
  </sheetPr>
  <dimension ref="B3:Q51"/>
  <sheetViews>
    <sheetView showGridLines="0" topLeftCell="A38" zoomScale="80" zoomScaleNormal="80" workbookViewId="0">
      <selection activeCell="B4" sqref="B4"/>
    </sheetView>
  </sheetViews>
  <sheetFormatPr defaultRowHeight="22.5" customHeight="1" x14ac:dyDescent="0.35"/>
  <cols>
    <col min="2" max="2" width="41.453125" bestFit="1" customWidth="1"/>
    <col min="3" max="10" width="15.453125" customWidth="1"/>
    <col min="11" max="11" width="17.54296875" customWidth="1"/>
    <col min="12" max="16" width="15.453125" customWidth="1"/>
    <col min="17" max="17" width="16.453125" customWidth="1"/>
    <col min="18" max="18" width="10.1796875" bestFit="1" customWidth="1"/>
  </cols>
  <sheetData>
    <row r="3" spans="2:17" ht="22.5" customHeight="1" x14ac:dyDescent="0.35">
      <c r="B3" s="836" t="s">
        <v>1608</v>
      </c>
      <c r="C3" s="723"/>
      <c r="D3" s="723"/>
      <c r="E3" s="723"/>
      <c r="F3" s="723"/>
      <c r="G3" s="723"/>
      <c r="H3" s="723"/>
      <c r="I3" s="723"/>
      <c r="J3" s="723"/>
      <c r="K3" s="723"/>
      <c r="L3" s="723"/>
      <c r="M3" s="723"/>
      <c r="N3" s="723"/>
      <c r="O3" s="723"/>
      <c r="P3" s="723"/>
      <c r="Q3" s="724"/>
    </row>
    <row r="4" spans="2:17" ht="26.5" customHeight="1" x14ac:dyDescent="0.35">
      <c r="B4" s="13" t="s">
        <v>1</v>
      </c>
      <c r="C4" s="100" t="s">
        <v>479</v>
      </c>
      <c r="D4" s="100" t="s">
        <v>480</v>
      </c>
      <c r="E4" s="100" t="s">
        <v>481</v>
      </c>
      <c r="F4" s="100" t="s">
        <v>204</v>
      </c>
      <c r="G4" s="100" t="s">
        <v>482</v>
      </c>
      <c r="H4" s="100" t="s">
        <v>483</v>
      </c>
      <c r="I4" s="100" t="s">
        <v>484</v>
      </c>
      <c r="J4" s="100" t="s">
        <v>483</v>
      </c>
      <c r="K4" s="16" t="s">
        <v>485</v>
      </c>
      <c r="L4" s="16" t="s">
        <v>486</v>
      </c>
      <c r="M4" s="16" t="s">
        <v>407</v>
      </c>
      <c r="N4" s="16" t="s">
        <v>408</v>
      </c>
      <c r="O4" s="16" t="s">
        <v>487</v>
      </c>
      <c r="P4" s="16" t="s">
        <v>3</v>
      </c>
      <c r="Q4" s="16" t="s">
        <v>488</v>
      </c>
    </row>
    <row r="5" spans="2:17" ht="22.5" customHeight="1" x14ac:dyDescent="0.35">
      <c r="B5" s="794" t="s">
        <v>17</v>
      </c>
      <c r="C5" s="723"/>
      <c r="D5" s="723"/>
      <c r="E5" s="723"/>
      <c r="F5" s="723"/>
      <c r="G5" s="723"/>
      <c r="H5" s="723"/>
      <c r="I5" s="723"/>
      <c r="J5" s="723"/>
      <c r="K5" s="723"/>
      <c r="L5" s="723"/>
      <c r="M5" s="723"/>
      <c r="N5" s="723"/>
      <c r="O5" s="723"/>
      <c r="P5" s="723"/>
      <c r="Q5" s="724"/>
    </row>
    <row r="6" spans="2:17" ht="22.5" customHeight="1" x14ac:dyDescent="0.35">
      <c r="B6" s="17" t="s">
        <v>18</v>
      </c>
      <c r="C6" s="585">
        <v>57888.761330000001</v>
      </c>
      <c r="D6" s="585">
        <v>0</v>
      </c>
      <c r="E6" s="585">
        <v>31521.12093136815</v>
      </c>
      <c r="F6" s="585">
        <v>26367.640398631851</v>
      </c>
      <c r="G6" s="585">
        <v>4517.9110000000001</v>
      </c>
      <c r="H6" s="585">
        <v>0</v>
      </c>
      <c r="I6" s="585">
        <v>9721.61</v>
      </c>
      <c r="J6" s="585">
        <v>0</v>
      </c>
      <c r="K6" s="586">
        <v>21163.94139863185</v>
      </c>
      <c r="L6" s="586">
        <v>22255.808258781119</v>
      </c>
      <c r="M6" s="586">
        <v>-3328.3399070736318</v>
      </c>
      <c r="N6" s="586">
        <v>9343.6660107171501</v>
      </c>
      <c r="O6" s="586">
        <v>-7107.1929637927897</v>
      </c>
      <c r="P6" s="586">
        <v>2678.5490407617499</v>
      </c>
      <c r="Q6" s="587">
        <v>-4428.6439230310398</v>
      </c>
    </row>
    <row r="7" spans="2:17" ht="22.5" customHeight="1" x14ac:dyDescent="0.35">
      <c r="B7" s="17" t="s">
        <v>19</v>
      </c>
      <c r="C7" s="585">
        <v>43722.673999999999</v>
      </c>
      <c r="D7" s="585">
        <v>0</v>
      </c>
      <c r="E7" s="585">
        <v>23859.12458</v>
      </c>
      <c r="F7" s="585">
        <v>19863.549419999999</v>
      </c>
      <c r="G7" s="585">
        <v>6464.0389999999998</v>
      </c>
      <c r="H7" s="585">
        <v>0</v>
      </c>
      <c r="I7" s="585">
        <v>5681.7110000000002</v>
      </c>
      <c r="J7" s="585">
        <v>0</v>
      </c>
      <c r="K7" s="586">
        <v>20645.877420000001</v>
      </c>
      <c r="L7" s="586">
        <v>27672.93225999999</v>
      </c>
      <c r="M7" s="586">
        <v>176.59200000000001</v>
      </c>
      <c r="N7" s="586">
        <v>7346.7535029372521</v>
      </c>
      <c r="O7" s="586">
        <v>-14550.400342937241</v>
      </c>
      <c r="P7" s="586">
        <v>2486.8785014033501</v>
      </c>
      <c r="Q7" s="587">
        <v>-12063.52184153389</v>
      </c>
    </row>
    <row r="8" spans="2:17" ht="22.5" customHeight="1" x14ac:dyDescent="0.35">
      <c r="B8" s="17" t="s">
        <v>20</v>
      </c>
      <c r="C8" s="585">
        <v>0</v>
      </c>
      <c r="D8" s="585">
        <v>0</v>
      </c>
      <c r="E8" s="585">
        <v>0</v>
      </c>
      <c r="F8" s="585">
        <v>0</v>
      </c>
      <c r="G8" s="585">
        <v>0</v>
      </c>
      <c r="H8" s="585">
        <v>0</v>
      </c>
      <c r="I8" s="585">
        <v>0</v>
      </c>
      <c r="J8" s="585">
        <v>0</v>
      </c>
      <c r="K8" s="586">
        <v>0</v>
      </c>
      <c r="L8" s="586">
        <v>0</v>
      </c>
      <c r="M8" s="586">
        <v>0</v>
      </c>
      <c r="N8" s="586">
        <v>0</v>
      </c>
      <c r="O8" s="586">
        <v>0</v>
      </c>
      <c r="P8" s="586">
        <v>0</v>
      </c>
      <c r="Q8" s="587">
        <v>0</v>
      </c>
    </row>
    <row r="9" spans="2:17" ht="22.5" customHeight="1" x14ac:dyDescent="0.35">
      <c r="B9" s="17" t="s">
        <v>22</v>
      </c>
      <c r="C9" s="585">
        <v>572053.09699999995</v>
      </c>
      <c r="D9" s="585">
        <v>0</v>
      </c>
      <c r="E9" s="585">
        <v>391647.44372546318</v>
      </c>
      <c r="F9" s="585">
        <v>180405.6532745368</v>
      </c>
      <c r="G9" s="585">
        <v>65084.085207093543</v>
      </c>
      <c r="H9" s="585">
        <v>0</v>
      </c>
      <c r="I9" s="585">
        <v>84015.248617281672</v>
      </c>
      <c r="J9" s="585">
        <v>0</v>
      </c>
      <c r="K9" s="586">
        <v>161474.48986434861</v>
      </c>
      <c r="L9" s="586">
        <v>107734.9363456327</v>
      </c>
      <c r="M9" s="586">
        <v>1736.6361928291169</v>
      </c>
      <c r="N9" s="586">
        <v>83678.882399501439</v>
      </c>
      <c r="O9" s="586">
        <v>-31675.96507361461</v>
      </c>
      <c r="P9" s="586">
        <v>42947.87665761829</v>
      </c>
      <c r="Q9" s="587">
        <v>11271.911584003679</v>
      </c>
    </row>
    <row r="10" spans="2:17" ht="22.5" customHeight="1" x14ac:dyDescent="0.35">
      <c r="B10" s="17" t="s">
        <v>278</v>
      </c>
      <c r="C10" s="585">
        <v>1470091.032711877</v>
      </c>
      <c r="D10" s="585">
        <v>0</v>
      </c>
      <c r="E10" s="585">
        <v>117233.2524</v>
      </c>
      <c r="F10" s="585">
        <v>1352857.7803118769</v>
      </c>
      <c r="G10" s="585">
        <v>366972.38234000001</v>
      </c>
      <c r="H10" s="585">
        <v>0</v>
      </c>
      <c r="I10" s="585">
        <v>439992.89403999998</v>
      </c>
      <c r="J10" s="585">
        <v>0</v>
      </c>
      <c r="K10" s="586">
        <v>1279837.268611877</v>
      </c>
      <c r="L10" s="586">
        <v>943617.59213</v>
      </c>
      <c r="M10" s="586">
        <v>130899.48450000001</v>
      </c>
      <c r="N10" s="586">
        <v>325606.02064419922</v>
      </c>
      <c r="O10" s="586">
        <v>-120285.82866232219</v>
      </c>
      <c r="P10" s="586">
        <v>53528.7465312356</v>
      </c>
      <c r="Q10" s="587">
        <v>-66757.082131086601</v>
      </c>
    </row>
    <row r="11" spans="2:17" ht="22.5" customHeight="1" x14ac:dyDescent="0.35">
      <c r="B11" s="17" t="s">
        <v>279</v>
      </c>
      <c r="C11" s="585">
        <v>18138.460999999999</v>
      </c>
      <c r="D11" s="585">
        <v>155.24700000000001</v>
      </c>
      <c r="E11" s="585">
        <v>15375.558000000001</v>
      </c>
      <c r="F11" s="585">
        <v>2918.15</v>
      </c>
      <c r="G11" s="585">
        <v>4574.4799999999996</v>
      </c>
      <c r="H11" s="585">
        <v>0</v>
      </c>
      <c r="I11" s="585">
        <v>1497.7654305692481</v>
      </c>
      <c r="J11" s="585">
        <v>1858.78</v>
      </c>
      <c r="K11" s="586">
        <v>4136.0845694307518</v>
      </c>
      <c r="L11" s="586">
        <v>4064.1570000000002</v>
      </c>
      <c r="M11" s="586">
        <v>-1879.846</v>
      </c>
      <c r="N11" s="586">
        <v>7516.6890000000003</v>
      </c>
      <c r="O11" s="586">
        <v>-5564.9154305692482</v>
      </c>
      <c r="P11" s="586">
        <v>859.30090720127873</v>
      </c>
      <c r="Q11" s="587">
        <v>-4705.614523367969</v>
      </c>
    </row>
    <row r="12" spans="2:17" ht="22.5" customHeight="1" x14ac:dyDescent="0.35">
      <c r="B12" s="17" t="s">
        <v>25</v>
      </c>
      <c r="C12" s="585">
        <v>226575.9846</v>
      </c>
      <c r="D12" s="585">
        <v>43289.641080000009</v>
      </c>
      <c r="E12" s="585">
        <v>233826.66437000001</v>
      </c>
      <c r="F12" s="585">
        <v>36038.961309999999</v>
      </c>
      <c r="G12" s="585">
        <v>8037.3469800000003</v>
      </c>
      <c r="H12" s="585">
        <v>0</v>
      </c>
      <c r="I12" s="585">
        <v>14124.14501</v>
      </c>
      <c r="J12" s="585">
        <v>0</v>
      </c>
      <c r="K12" s="586">
        <v>29952.163280000012</v>
      </c>
      <c r="L12" s="586">
        <v>-5611.9241899999979</v>
      </c>
      <c r="M12" s="586">
        <v>-158426.57836000001</v>
      </c>
      <c r="N12" s="586">
        <v>59017.542456176467</v>
      </c>
      <c r="O12" s="586">
        <v>134973.1233738235</v>
      </c>
      <c r="P12" s="586">
        <v>19182.517424738038</v>
      </c>
      <c r="Q12" s="587">
        <v>154155.6407985616</v>
      </c>
    </row>
    <row r="13" spans="2:17" ht="22.5" customHeight="1" x14ac:dyDescent="0.35">
      <c r="B13" s="17" t="s">
        <v>26</v>
      </c>
      <c r="C13" s="585">
        <v>19823.183000000001</v>
      </c>
      <c r="D13" s="585">
        <v>1000</v>
      </c>
      <c r="E13" s="585">
        <v>2273.0010000000002</v>
      </c>
      <c r="F13" s="585">
        <v>18550.182000000001</v>
      </c>
      <c r="G13" s="585">
        <v>5353.4790000000003</v>
      </c>
      <c r="H13" s="585">
        <v>0</v>
      </c>
      <c r="I13" s="585">
        <v>10220.069</v>
      </c>
      <c r="J13" s="585">
        <v>278.53199999999998</v>
      </c>
      <c r="K13" s="586">
        <v>13405.06</v>
      </c>
      <c r="L13" s="586">
        <v>46585.826000000001</v>
      </c>
      <c r="M13" s="586">
        <v>2756.741</v>
      </c>
      <c r="N13" s="586">
        <v>14577.967970055141</v>
      </c>
      <c r="O13" s="586">
        <v>-50515.474970055147</v>
      </c>
      <c r="P13" s="586">
        <v>2049.1995804271578</v>
      </c>
      <c r="Q13" s="587">
        <v>-48466.27538962799</v>
      </c>
    </row>
    <row r="14" spans="2:17" ht="22.5" customHeight="1" x14ac:dyDescent="0.35">
      <c r="B14" s="17" t="s">
        <v>27</v>
      </c>
      <c r="C14" s="585">
        <v>28132.991999999998</v>
      </c>
      <c r="D14" s="585">
        <v>0</v>
      </c>
      <c r="E14" s="585">
        <v>0</v>
      </c>
      <c r="F14" s="585">
        <v>28132.991999999998</v>
      </c>
      <c r="G14" s="585">
        <v>7481.541980679106</v>
      </c>
      <c r="H14" s="585">
        <v>0</v>
      </c>
      <c r="I14" s="585">
        <v>9102.3948099999998</v>
      </c>
      <c r="J14" s="585">
        <v>0</v>
      </c>
      <c r="K14" s="586">
        <v>26512.139170679111</v>
      </c>
      <c r="L14" s="586">
        <v>385.72500000000002</v>
      </c>
      <c r="M14" s="586">
        <v>2903.040969456717</v>
      </c>
      <c r="N14" s="586">
        <v>0</v>
      </c>
      <c r="O14" s="586">
        <v>23223.373201222392</v>
      </c>
      <c r="P14" s="586">
        <v>0</v>
      </c>
      <c r="Q14" s="587">
        <v>23223.373201222392</v>
      </c>
    </row>
    <row r="15" spans="2:17" ht="22.5" customHeight="1" x14ac:dyDescent="0.35">
      <c r="B15" s="17" t="s">
        <v>28</v>
      </c>
      <c r="C15" s="585">
        <v>164746.46400000001</v>
      </c>
      <c r="D15" s="585">
        <v>0</v>
      </c>
      <c r="E15" s="585">
        <v>149604.76699999999</v>
      </c>
      <c r="F15" s="585">
        <v>15141.697</v>
      </c>
      <c r="G15" s="585">
        <v>2620.0569999999998</v>
      </c>
      <c r="H15" s="585">
        <v>0</v>
      </c>
      <c r="I15" s="585">
        <v>3196.63</v>
      </c>
      <c r="J15" s="585">
        <v>0</v>
      </c>
      <c r="K15" s="586">
        <v>14565.124</v>
      </c>
      <c r="L15" s="586">
        <v>9617.7288900000003</v>
      </c>
      <c r="M15" s="586">
        <v>-15985.636</v>
      </c>
      <c r="N15" s="586">
        <v>19852.202519999999</v>
      </c>
      <c r="O15" s="586">
        <v>1080.8285900000001</v>
      </c>
      <c r="P15" s="586">
        <v>0</v>
      </c>
      <c r="Q15" s="587">
        <v>1080.8285900000001</v>
      </c>
    </row>
    <row r="16" spans="2:17" ht="22.5" customHeight="1" x14ac:dyDescent="0.35">
      <c r="B16" s="17" t="s">
        <v>29</v>
      </c>
      <c r="C16" s="585">
        <v>123206.026</v>
      </c>
      <c r="D16" s="585">
        <v>1997.3209999999999</v>
      </c>
      <c r="E16" s="585">
        <v>127941.7235722</v>
      </c>
      <c r="F16" s="585">
        <v>-2738.3765721999698</v>
      </c>
      <c r="G16" s="585">
        <v>2251.5380919999998</v>
      </c>
      <c r="H16" s="585">
        <v>0</v>
      </c>
      <c r="I16" s="585">
        <v>7201.7618241768032</v>
      </c>
      <c r="J16" s="585">
        <v>0</v>
      </c>
      <c r="K16" s="586">
        <v>-7688.6003043767732</v>
      </c>
      <c r="L16" s="586">
        <v>1176.872629787031</v>
      </c>
      <c r="M16" s="586">
        <v>-20250.232964999999</v>
      </c>
      <c r="N16" s="586">
        <v>-3502.1308702909282</v>
      </c>
      <c r="O16" s="586">
        <v>14886.890901127121</v>
      </c>
      <c r="P16" s="586">
        <v>5622.5788412637739</v>
      </c>
      <c r="Q16" s="587">
        <v>20509.469742390891</v>
      </c>
    </row>
    <row r="17" spans="2:17" ht="22.5" customHeight="1" x14ac:dyDescent="0.35">
      <c r="B17" s="17" t="s">
        <v>30</v>
      </c>
      <c r="C17" s="585">
        <v>522512.73300000001</v>
      </c>
      <c r="D17" s="585">
        <v>0</v>
      </c>
      <c r="E17" s="585">
        <v>436816.38699999999</v>
      </c>
      <c r="F17" s="585">
        <v>85696.346000000005</v>
      </c>
      <c r="G17" s="585">
        <v>40237.847000000002</v>
      </c>
      <c r="H17" s="585">
        <v>0</v>
      </c>
      <c r="I17" s="585">
        <v>47565.250999999997</v>
      </c>
      <c r="J17" s="585">
        <v>0</v>
      </c>
      <c r="K17" s="586">
        <v>78368.941999999995</v>
      </c>
      <c r="L17" s="586">
        <v>10013.975</v>
      </c>
      <c r="M17" s="586">
        <v>-21844.401000000002</v>
      </c>
      <c r="N17" s="586">
        <v>51237.652999999998</v>
      </c>
      <c r="O17" s="586">
        <v>38961.714999999997</v>
      </c>
      <c r="P17" s="586">
        <v>44578.16</v>
      </c>
      <c r="Q17" s="587">
        <v>83539.875</v>
      </c>
    </row>
    <row r="18" spans="2:17" ht="22.5" customHeight="1" x14ac:dyDescent="0.35">
      <c r="B18" s="17" t="s">
        <v>32</v>
      </c>
      <c r="C18" s="585">
        <v>170599.052</v>
      </c>
      <c r="D18" s="585">
        <v>3104.6460000000002</v>
      </c>
      <c r="E18" s="585">
        <v>149426.06</v>
      </c>
      <c r="F18" s="585">
        <v>24277.637999999999</v>
      </c>
      <c r="G18" s="585">
        <v>17836.223000000002</v>
      </c>
      <c r="H18" s="585">
        <v>0</v>
      </c>
      <c r="I18" s="585">
        <v>12857.871999999999</v>
      </c>
      <c r="J18" s="585">
        <v>0</v>
      </c>
      <c r="K18" s="586">
        <v>29255.989000000001</v>
      </c>
      <c r="L18" s="586">
        <v>4872.1719999999996</v>
      </c>
      <c r="M18" s="586">
        <v>-14906.868</v>
      </c>
      <c r="N18" s="586">
        <v>37873.858</v>
      </c>
      <c r="O18" s="586">
        <v>1416.827</v>
      </c>
      <c r="P18" s="586">
        <v>9109.98</v>
      </c>
      <c r="Q18" s="587">
        <v>10526.807000000001</v>
      </c>
    </row>
    <row r="19" spans="2:17" ht="22.5" customHeight="1" x14ac:dyDescent="0.35">
      <c r="B19" s="17" t="s">
        <v>34</v>
      </c>
      <c r="C19" s="585">
        <v>272548.886</v>
      </c>
      <c r="D19" s="585">
        <v>0</v>
      </c>
      <c r="E19" s="585">
        <v>252207.81899999999</v>
      </c>
      <c r="F19" s="585">
        <v>20341.066999999999</v>
      </c>
      <c r="G19" s="585">
        <v>7568.4979999999996</v>
      </c>
      <c r="H19" s="585">
        <v>0</v>
      </c>
      <c r="I19" s="585">
        <v>7394.4340000000002</v>
      </c>
      <c r="J19" s="585">
        <v>0</v>
      </c>
      <c r="K19" s="586">
        <v>20515.131000000001</v>
      </c>
      <c r="L19" s="586">
        <v>7098.5379999999996</v>
      </c>
      <c r="M19" s="586">
        <v>-16384.826000000001</v>
      </c>
      <c r="N19" s="586">
        <v>4029.9009999999998</v>
      </c>
      <c r="O19" s="586">
        <v>25771.518</v>
      </c>
      <c r="P19" s="586">
        <v>-2520</v>
      </c>
      <c r="Q19" s="587">
        <v>23251.518</v>
      </c>
    </row>
    <row r="20" spans="2:17" ht="22.5" customHeight="1" x14ac:dyDescent="0.35">
      <c r="B20" s="17" t="s">
        <v>35</v>
      </c>
      <c r="C20" s="585">
        <v>138339.97</v>
      </c>
      <c r="D20" s="585">
        <v>174.387</v>
      </c>
      <c r="E20" s="585">
        <v>80563.375</v>
      </c>
      <c r="F20" s="585">
        <v>57950.982000000004</v>
      </c>
      <c r="G20" s="585">
        <v>20431.530999999999</v>
      </c>
      <c r="H20" s="585">
        <v>0</v>
      </c>
      <c r="I20" s="585">
        <v>29385.098000000002</v>
      </c>
      <c r="J20" s="585">
        <v>0</v>
      </c>
      <c r="K20" s="586">
        <v>48997.415000000001</v>
      </c>
      <c r="L20" s="586">
        <v>-12361.974</v>
      </c>
      <c r="M20" s="586">
        <v>-8699.65</v>
      </c>
      <c r="N20" s="586">
        <v>13096.995999999999</v>
      </c>
      <c r="O20" s="586">
        <v>56962.042999999998</v>
      </c>
      <c r="P20" s="586">
        <v>595.58500000000004</v>
      </c>
      <c r="Q20" s="587">
        <v>57557.627999999997</v>
      </c>
    </row>
    <row r="21" spans="2:17" ht="22.5" customHeight="1" x14ac:dyDescent="0.35">
      <c r="B21" s="17" t="s">
        <v>36</v>
      </c>
      <c r="C21" s="585">
        <v>8</v>
      </c>
      <c r="D21" s="585">
        <v>0</v>
      </c>
      <c r="E21" s="585">
        <v>6</v>
      </c>
      <c r="F21" s="585">
        <v>2</v>
      </c>
      <c r="G21" s="585">
        <v>0</v>
      </c>
      <c r="H21" s="585">
        <v>0</v>
      </c>
      <c r="I21" s="585">
        <v>0</v>
      </c>
      <c r="J21" s="585">
        <v>0</v>
      </c>
      <c r="K21" s="586">
        <v>2</v>
      </c>
      <c r="L21" s="586">
        <v>0</v>
      </c>
      <c r="M21" s="586">
        <v>-1</v>
      </c>
      <c r="N21" s="586">
        <v>4</v>
      </c>
      <c r="O21" s="586">
        <v>-1</v>
      </c>
      <c r="P21" s="586">
        <v>0</v>
      </c>
      <c r="Q21" s="587">
        <v>-1</v>
      </c>
    </row>
    <row r="22" spans="2:17" ht="22.5" customHeight="1" x14ac:dyDescent="0.35">
      <c r="B22" s="17" t="s">
        <v>280</v>
      </c>
      <c r="C22" s="585">
        <v>133411</v>
      </c>
      <c r="D22" s="585">
        <v>0</v>
      </c>
      <c r="E22" s="585">
        <v>82429</v>
      </c>
      <c r="F22" s="585">
        <v>50982</v>
      </c>
      <c r="G22" s="585">
        <v>15082</v>
      </c>
      <c r="H22" s="585">
        <v>106</v>
      </c>
      <c r="I22" s="585">
        <v>730</v>
      </c>
      <c r="J22" s="585">
        <v>106</v>
      </c>
      <c r="K22" s="586">
        <v>65333</v>
      </c>
      <c r="L22" s="586">
        <v>40862</v>
      </c>
      <c r="M22" s="586">
        <v>-11918</v>
      </c>
      <c r="N22" s="586">
        <v>33658</v>
      </c>
      <c r="O22" s="586">
        <v>2732</v>
      </c>
      <c r="P22" s="586">
        <v>11162</v>
      </c>
      <c r="Q22" s="587">
        <v>13893</v>
      </c>
    </row>
    <row r="23" spans="2:17" ht="22.5" customHeight="1" x14ac:dyDescent="0.35">
      <c r="B23" s="17" t="s">
        <v>281</v>
      </c>
      <c r="C23" s="585">
        <v>0</v>
      </c>
      <c r="D23" s="585">
        <v>0</v>
      </c>
      <c r="E23" s="585">
        <v>0</v>
      </c>
      <c r="F23" s="585">
        <v>0</v>
      </c>
      <c r="G23" s="585">
        <v>0</v>
      </c>
      <c r="H23" s="585">
        <v>0</v>
      </c>
      <c r="I23" s="585">
        <v>0</v>
      </c>
      <c r="J23" s="585">
        <v>0</v>
      </c>
      <c r="K23" s="586">
        <v>0</v>
      </c>
      <c r="L23" s="586">
        <v>0</v>
      </c>
      <c r="M23" s="586">
        <v>0</v>
      </c>
      <c r="N23" s="586">
        <v>0</v>
      </c>
      <c r="O23" s="586">
        <v>0</v>
      </c>
      <c r="P23" s="586">
        <v>0</v>
      </c>
      <c r="Q23" s="587">
        <v>0</v>
      </c>
    </row>
    <row r="24" spans="2:17" ht="22.5" customHeight="1" x14ac:dyDescent="0.35">
      <c r="B24" s="17" t="s">
        <v>38</v>
      </c>
      <c r="C24" s="585">
        <v>18014.901000000002</v>
      </c>
      <c r="D24" s="585">
        <v>0</v>
      </c>
      <c r="E24" s="585">
        <v>12629.616</v>
      </c>
      <c r="F24" s="585">
        <v>5385.2849999999999</v>
      </c>
      <c r="G24" s="585">
        <v>2101.9180000000001</v>
      </c>
      <c r="H24" s="585">
        <v>0</v>
      </c>
      <c r="I24" s="585">
        <v>2291.223</v>
      </c>
      <c r="J24" s="585">
        <v>0</v>
      </c>
      <c r="K24" s="586">
        <v>5195.9799999999996</v>
      </c>
      <c r="L24" s="586">
        <v>396.755</v>
      </c>
      <c r="M24" s="586">
        <v>-2759.1640000000002</v>
      </c>
      <c r="N24" s="586">
        <v>6470.2470000000003</v>
      </c>
      <c r="O24" s="586">
        <v>1088.1420000000001</v>
      </c>
      <c r="P24" s="586">
        <v>5473.5150000000003</v>
      </c>
      <c r="Q24" s="587">
        <v>6561.6570000000002</v>
      </c>
    </row>
    <row r="25" spans="2:17" ht="22.5" customHeight="1" x14ac:dyDescent="0.35">
      <c r="B25" s="17" t="s">
        <v>39</v>
      </c>
      <c r="C25" s="585">
        <v>205564.20300000001</v>
      </c>
      <c r="D25" s="585">
        <v>78</v>
      </c>
      <c r="E25" s="585">
        <v>-2734.7704400000198</v>
      </c>
      <c r="F25" s="585">
        <v>208376.97344</v>
      </c>
      <c r="G25" s="585">
        <v>32519.816999999999</v>
      </c>
      <c r="H25" s="585">
        <v>0</v>
      </c>
      <c r="I25" s="585">
        <v>110179.954</v>
      </c>
      <c r="J25" s="585">
        <v>0</v>
      </c>
      <c r="K25" s="586">
        <v>130716.83644</v>
      </c>
      <c r="L25" s="586">
        <v>5534.3381791393667</v>
      </c>
      <c r="M25" s="586">
        <v>-12392.789279910759</v>
      </c>
      <c r="N25" s="586">
        <v>18606.80467537916</v>
      </c>
      <c r="O25" s="586">
        <v>118968.4828653923</v>
      </c>
      <c r="P25" s="586">
        <v>15818.66984702942</v>
      </c>
      <c r="Q25" s="587">
        <v>134787.1527124217</v>
      </c>
    </row>
    <row r="26" spans="2:17" ht="22.5" customHeight="1" x14ac:dyDescent="0.35">
      <c r="B26" s="17" t="s">
        <v>40</v>
      </c>
      <c r="C26" s="585">
        <v>220472.47200000001</v>
      </c>
      <c r="D26" s="585">
        <v>3959.1469999999999</v>
      </c>
      <c r="E26" s="585">
        <v>115710.8258416163</v>
      </c>
      <c r="F26" s="585">
        <v>108720.79315838371</v>
      </c>
      <c r="G26" s="585">
        <v>47843.298380632303</v>
      </c>
      <c r="H26" s="585">
        <v>0</v>
      </c>
      <c r="I26" s="585">
        <v>50680.851654614999</v>
      </c>
      <c r="J26" s="585">
        <v>0</v>
      </c>
      <c r="K26" s="586">
        <v>105883.239884401</v>
      </c>
      <c r="L26" s="586">
        <v>31482.688080487249</v>
      </c>
      <c r="M26" s="586">
        <v>20398.730873022869</v>
      </c>
      <c r="N26" s="586">
        <v>24039.894212023679</v>
      </c>
      <c r="O26" s="586">
        <v>29961.926718867198</v>
      </c>
      <c r="P26" s="586">
        <v>14406.67912026311</v>
      </c>
      <c r="Q26" s="587">
        <v>44368.605839130309</v>
      </c>
    </row>
    <row r="27" spans="2:17" ht="22.5" customHeight="1" x14ac:dyDescent="0.35">
      <c r="B27" s="17" t="s">
        <v>41</v>
      </c>
      <c r="C27" s="585">
        <v>502123.71899999998</v>
      </c>
      <c r="D27" s="585">
        <v>600.048</v>
      </c>
      <c r="E27" s="585">
        <v>332712.36086327687</v>
      </c>
      <c r="F27" s="585">
        <v>170011.40613672309</v>
      </c>
      <c r="G27" s="585">
        <v>55000.951999999997</v>
      </c>
      <c r="H27" s="585">
        <v>0</v>
      </c>
      <c r="I27" s="585">
        <v>68950.328999999998</v>
      </c>
      <c r="J27" s="585">
        <v>0</v>
      </c>
      <c r="K27" s="586">
        <v>156062.02913672311</v>
      </c>
      <c r="L27" s="586">
        <v>27463.850599999991</v>
      </c>
      <c r="M27" s="586">
        <v>-11120.275944755511</v>
      </c>
      <c r="N27" s="586">
        <v>36104.74124542479</v>
      </c>
      <c r="O27" s="586">
        <v>103613.71323605379</v>
      </c>
      <c r="P27" s="586">
        <v>0</v>
      </c>
      <c r="Q27" s="587">
        <v>103613.71323605379</v>
      </c>
    </row>
    <row r="28" spans="2:17" ht="22.5" customHeight="1" x14ac:dyDescent="0.35">
      <c r="B28" s="17" t="s">
        <v>282</v>
      </c>
      <c r="C28" s="585">
        <v>138287</v>
      </c>
      <c r="D28" s="585">
        <v>0</v>
      </c>
      <c r="E28" s="585">
        <v>131084</v>
      </c>
      <c r="F28" s="585">
        <v>7203</v>
      </c>
      <c r="G28" s="585">
        <v>853</v>
      </c>
      <c r="H28" s="585">
        <v>0</v>
      </c>
      <c r="I28" s="585">
        <v>674</v>
      </c>
      <c r="J28" s="585">
        <v>0</v>
      </c>
      <c r="K28" s="586">
        <v>7382</v>
      </c>
      <c r="L28" s="586">
        <v>66597</v>
      </c>
      <c r="M28" s="586">
        <v>-15431</v>
      </c>
      <c r="N28" s="586">
        <v>5625</v>
      </c>
      <c r="O28" s="586">
        <v>-49409</v>
      </c>
      <c r="P28" s="586">
        <v>4282</v>
      </c>
      <c r="Q28" s="587">
        <v>-45127</v>
      </c>
    </row>
    <row r="29" spans="2:17" ht="22.5" customHeight="1" x14ac:dyDescent="0.35">
      <c r="B29" s="17" t="s">
        <v>42</v>
      </c>
      <c r="C29" s="585">
        <v>75711.485000000001</v>
      </c>
      <c r="D29" s="585">
        <v>506.34899999999999</v>
      </c>
      <c r="E29" s="585">
        <v>39974.807000000001</v>
      </c>
      <c r="F29" s="585">
        <v>36243.027000000002</v>
      </c>
      <c r="G29" s="585">
        <v>8938.66</v>
      </c>
      <c r="H29" s="585">
        <v>0</v>
      </c>
      <c r="I29" s="585">
        <v>19793.043955829111</v>
      </c>
      <c r="J29" s="585">
        <v>0</v>
      </c>
      <c r="K29" s="586">
        <v>25388.643044170891</v>
      </c>
      <c r="L29" s="586">
        <v>17369.692486593351</v>
      </c>
      <c r="M29" s="586">
        <v>250.589</v>
      </c>
      <c r="N29" s="586">
        <v>10794.317809254841</v>
      </c>
      <c r="O29" s="586">
        <v>-3025.956251677308</v>
      </c>
      <c r="P29" s="586">
        <v>2253.9625451583961</v>
      </c>
      <c r="Q29" s="587">
        <v>-771.99370651891218</v>
      </c>
    </row>
    <row r="30" spans="2:17" ht="22.5" customHeight="1" x14ac:dyDescent="0.35">
      <c r="B30" s="17" t="s">
        <v>283</v>
      </c>
      <c r="C30" s="585">
        <v>64669.236109999998</v>
      </c>
      <c r="D30" s="585">
        <v>3984.6169100000002</v>
      </c>
      <c r="E30" s="585">
        <v>58364.041649999999</v>
      </c>
      <c r="F30" s="585">
        <v>10289.811369999999</v>
      </c>
      <c r="G30" s="585">
        <v>3819.1820499999999</v>
      </c>
      <c r="H30" s="585">
        <v>10190.914000000001</v>
      </c>
      <c r="I30" s="585">
        <v>4915.2417200000027</v>
      </c>
      <c r="J30" s="585">
        <v>10190.914000000001</v>
      </c>
      <c r="K30" s="586">
        <v>9193.7516999999953</v>
      </c>
      <c r="L30" s="586">
        <v>8284.0400000000009</v>
      </c>
      <c r="M30" s="586">
        <v>-7515.6210209375004</v>
      </c>
      <c r="N30" s="586">
        <v>1413389.963429145</v>
      </c>
      <c r="O30" s="586">
        <v>-1404964.6307082069</v>
      </c>
      <c r="P30" s="586">
        <v>0</v>
      </c>
      <c r="Q30" s="587">
        <v>-1404964.6307082069</v>
      </c>
    </row>
    <row r="31" spans="2:17" ht="22.5" customHeight="1" x14ac:dyDescent="0.35">
      <c r="B31" s="17" t="s">
        <v>284</v>
      </c>
      <c r="C31" s="585">
        <v>22824.771000000001</v>
      </c>
      <c r="D31" s="585">
        <v>0</v>
      </c>
      <c r="E31" s="585">
        <v>2831.4209999999998</v>
      </c>
      <c r="F31" s="585">
        <v>19993.349999999999</v>
      </c>
      <c r="G31" s="585">
        <v>2437.86</v>
      </c>
      <c r="H31" s="585">
        <v>0</v>
      </c>
      <c r="I31" s="585">
        <v>8059.7659999999996</v>
      </c>
      <c r="J31" s="585">
        <v>0</v>
      </c>
      <c r="K31" s="586">
        <v>14371.444</v>
      </c>
      <c r="L31" s="586">
        <v>2104.6260000000002</v>
      </c>
      <c r="M31" s="586">
        <v>2665.5340000000001</v>
      </c>
      <c r="N31" s="586">
        <v>6958.8130000000001</v>
      </c>
      <c r="O31" s="586">
        <v>2642.471</v>
      </c>
      <c r="P31" s="586">
        <v>820.33799999999997</v>
      </c>
      <c r="Q31" s="587">
        <v>3462.8090000000002</v>
      </c>
    </row>
    <row r="32" spans="2:17" ht="22.5" customHeight="1" x14ac:dyDescent="0.35">
      <c r="B32" s="17" t="s">
        <v>285</v>
      </c>
      <c r="C32" s="585">
        <v>5450.6530000000002</v>
      </c>
      <c r="D32" s="585">
        <v>0</v>
      </c>
      <c r="E32" s="585">
        <v>493.79082430915969</v>
      </c>
      <c r="F32" s="585">
        <v>4956.8621756908396</v>
      </c>
      <c r="G32" s="585">
        <v>2099.9969999999998</v>
      </c>
      <c r="H32" s="585">
        <v>0</v>
      </c>
      <c r="I32" s="585">
        <v>2595.0659999999998</v>
      </c>
      <c r="J32" s="585">
        <v>0</v>
      </c>
      <c r="K32" s="586">
        <v>4461.7931756908401</v>
      </c>
      <c r="L32" s="586">
        <v>-224.06700000000001</v>
      </c>
      <c r="M32" s="586">
        <v>308.45299999999997</v>
      </c>
      <c r="N32" s="586">
        <v>1690.825</v>
      </c>
      <c r="O32" s="586">
        <v>2686.5821756908399</v>
      </c>
      <c r="P32" s="586">
        <v>0</v>
      </c>
      <c r="Q32" s="587">
        <v>2686.5821756908399</v>
      </c>
    </row>
    <row r="33" spans="2:17" ht="22.5" customHeight="1" x14ac:dyDescent="0.35">
      <c r="B33" s="17" t="s">
        <v>286</v>
      </c>
      <c r="C33" s="585">
        <v>17812.50045000001</v>
      </c>
      <c r="D33" s="585">
        <v>0</v>
      </c>
      <c r="E33" s="585">
        <v>15094.329569999991</v>
      </c>
      <c r="F33" s="585">
        <v>2718.1708800000251</v>
      </c>
      <c r="G33" s="585">
        <v>1819.8366685778799</v>
      </c>
      <c r="H33" s="585">
        <v>0</v>
      </c>
      <c r="I33" s="585">
        <v>1433.7955185450501</v>
      </c>
      <c r="J33" s="585">
        <v>0</v>
      </c>
      <c r="K33" s="586">
        <v>3104.2120300328552</v>
      </c>
      <c r="L33" s="586">
        <v>-1513.955311001607</v>
      </c>
      <c r="M33" s="586">
        <v>-2595.9777229775291</v>
      </c>
      <c r="N33" s="586">
        <v>3003.883557364858</v>
      </c>
      <c r="O33" s="586">
        <v>4210.2615066471326</v>
      </c>
      <c r="P33" s="586">
        <v>1113.1749089547841</v>
      </c>
      <c r="Q33" s="587">
        <v>5323.4364156019165</v>
      </c>
    </row>
    <row r="34" spans="2:17" ht="22.5" customHeight="1" x14ac:dyDescent="0.35">
      <c r="B34" s="17" t="s">
        <v>287</v>
      </c>
      <c r="C34" s="585">
        <v>2655.1570000000002</v>
      </c>
      <c r="D34" s="585">
        <v>0</v>
      </c>
      <c r="E34" s="585">
        <v>1489.5002300000001</v>
      </c>
      <c r="F34" s="585">
        <v>1165.6567700000001</v>
      </c>
      <c r="G34" s="585">
        <v>0</v>
      </c>
      <c r="H34" s="585">
        <v>0</v>
      </c>
      <c r="I34" s="585">
        <v>1031.6227847</v>
      </c>
      <c r="J34" s="585">
        <v>1666.08185</v>
      </c>
      <c r="K34" s="586">
        <v>-1532.0478647</v>
      </c>
      <c r="L34" s="586">
        <v>0</v>
      </c>
      <c r="M34" s="586">
        <v>103.2616</v>
      </c>
      <c r="N34" s="586">
        <v>1435.670764133454</v>
      </c>
      <c r="O34" s="586">
        <v>-3070.980228833454</v>
      </c>
      <c r="P34" s="586">
        <v>347.69850092195838</v>
      </c>
      <c r="Q34" s="587">
        <v>-2723.2817279114961</v>
      </c>
    </row>
    <row r="35" spans="2:17" ht="22.5" customHeight="1" x14ac:dyDescent="0.35">
      <c r="B35" s="17" t="s">
        <v>288</v>
      </c>
      <c r="C35" s="585">
        <v>63015.571940303773</v>
      </c>
      <c r="D35" s="585">
        <v>0</v>
      </c>
      <c r="E35" s="585">
        <v>59757.970999999998</v>
      </c>
      <c r="F35" s="585">
        <v>3257.6009403037729</v>
      </c>
      <c r="G35" s="585">
        <v>0</v>
      </c>
      <c r="H35" s="585">
        <v>0</v>
      </c>
      <c r="I35" s="585">
        <v>24889.187999999998</v>
      </c>
      <c r="J35" s="585">
        <v>0</v>
      </c>
      <c r="K35" s="586">
        <v>-21631.58705969623</v>
      </c>
      <c r="L35" s="586">
        <v>12536.94</v>
      </c>
      <c r="M35" s="586">
        <v>-1195.1590000000001</v>
      </c>
      <c r="N35" s="586">
        <v>18767.221117948589</v>
      </c>
      <c r="O35" s="586">
        <v>-51740.589177644819</v>
      </c>
      <c r="P35" s="586">
        <v>1989.4646944715439</v>
      </c>
      <c r="Q35" s="587">
        <v>-49751.124483173277</v>
      </c>
    </row>
    <row r="36" spans="2:17" ht="22.5" customHeight="1" x14ac:dyDescent="0.35">
      <c r="B36" s="17" t="s">
        <v>48</v>
      </c>
      <c r="C36" s="585">
        <v>5365.9219999999996</v>
      </c>
      <c r="D36" s="585">
        <v>0</v>
      </c>
      <c r="E36" s="585">
        <v>755.87088078479485</v>
      </c>
      <c r="F36" s="585">
        <v>4610.0511192152053</v>
      </c>
      <c r="G36" s="585">
        <v>3063.482199568502</v>
      </c>
      <c r="H36" s="585">
        <v>0</v>
      </c>
      <c r="I36" s="585">
        <v>0</v>
      </c>
      <c r="J36" s="585">
        <v>0</v>
      </c>
      <c r="K36" s="586">
        <v>7673.5333187837068</v>
      </c>
      <c r="L36" s="586">
        <v>0</v>
      </c>
      <c r="M36" s="586">
        <v>166.0789724118811</v>
      </c>
      <c r="N36" s="586">
        <v>0</v>
      </c>
      <c r="O36" s="586">
        <v>7507.4543463718264</v>
      </c>
      <c r="P36" s="586">
        <v>319.94565031301119</v>
      </c>
      <c r="Q36" s="587">
        <v>7827.3999966848369</v>
      </c>
    </row>
    <row r="37" spans="2:17" ht="22.5" customHeight="1" x14ac:dyDescent="0.35">
      <c r="B37" s="17" t="s">
        <v>49</v>
      </c>
      <c r="C37" s="585">
        <v>41388.355499999998</v>
      </c>
      <c r="D37" s="585">
        <v>0</v>
      </c>
      <c r="E37" s="585">
        <v>26027.421999999999</v>
      </c>
      <c r="F37" s="585">
        <v>15360.933499999999</v>
      </c>
      <c r="G37" s="585">
        <v>0</v>
      </c>
      <c r="H37" s="585">
        <v>0</v>
      </c>
      <c r="I37" s="585">
        <v>0</v>
      </c>
      <c r="J37" s="585">
        <v>0</v>
      </c>
      <c r="K37" s="586">
        <v>15360.933499999999</v>
      </c>
      <c r="L37" s="586">
        <v>2077.0183487803552</v>
      </c>
      <c r="M37" s="586">
        <v>-6809.7979999999998</v>
      </c>
      <c r="N37" s="586">
        <v>7153.6282497387492</v>
      </c>
      <c r="O37" s="586">
        <v>12940.08490148089</v>
      </c>
      <c r="P37" s="586">
        <v>6238.5450000000001</v>
      </c>
      <c r="Q37" s="587">
        <v>19178.62990148089</v>
      </c>
    </row>
    <row r="38" spans="2:17" ht="22.5" customHeight="1" x14ac:dyDescent="0.35">
      <c r="B38" s="17" t="s">
        <v>289</v>
      </c>
      <c r="C38" s="585">
        <v>438831.17099999997</v>
      </c>
      <c r="D38" s="585">
        <v>68431.547999999995</v>
      </c>
      <c r="E38" s="585">
        <v>346453.25099999999</v>
      </c>
      <c r="F38" s="585">
        <v>160809.46799999999</v>
      </c>
      <c r="G38" s="585">
        <v>47518.565999999999</v>
      </c>
      <c r="H38" s="585">
        <v>0</v>
      </c>
      <c r="I38" s="585">
        <v>56011.828000000001</v>
      </c>
      <c r="J38" s="585">
        <v>0</v>
      </c>
      <c r="K38" s="586">
        <v>152316.20600000001</v>
      </c>
      <c r="L38" s="586">
        <v>29438.258999999998</v>
      </c>
      <c r="M38" s="586">
        <v>7316.9449999999997</v>
      </c>
      <c r="N38" s="586">
        <v>96939.930999999997</v>
      </c>
      <c r="O38" s="586">
        <v>18621.071</v>
      </c>
      <c r="P38" s="586">
        <v>51660.726999999999</v>
      </c>
      <c r="Q38" s="587">
        <v>70281.797999999995</v>
      </c>
    </row>
    <row r="39" spans="2:17" ht="22.5" customHeight="1" x14ac:dyDescent="0.35">
      <c r="B39" s="17" t="s">
        <v>50</v>
      </c>
      <c r="C39" s="585">
        <v>16767.40625</v>
      </c>
      <c r="D39" s="585">
        <v>0</v>
      </c>
      <c r="E39" s="585">
        <v>12749.036600375041</v>
      </c>
      <c r="F39" s="585">
        <v>4018.3696496249659</v>
      </c>
      <c r="G39" s="585">
        <v>935.11199999999997</v>
      </c>
      <c r="H39" s="585">
        <v>1566.5889999999999</v>
      </c>
      <c r="I39" s="585">
        <v>1153.482</v>
      </c>
      <c r="J39" s="585">
        <v>-5988.7731699999986</v>
      </c>
      <c r="K39" s="586">
        <v>11355.36181962497</v>
      </c>
      <c r="L39" s="586">
        <v>-636.40203858357756</v>
      </c>
      <c r="M39" s="586">
        <v>-127.309</v>
      </c>
      <c r="N39" s="586">
        <v>7058.1178148221516</v>
      </c>
      <c r="O39" s="586">
        <v>5060.9550433863933</v>
      </c>
      <c r="P39" s="586">
        <v>529.51148487818728</v>
      </c>
      <c r="Q39" s="587">
        <v>5590.4665282645801</v>
      </c>
    </row>
    <row r="40" spans="2:17" ht="22.5" customHeight="1" x14ac:dyDescent="0.35">
      <c r="B40" s="17" t="s">
        <v>51</v>
      </c>
      <c r="C40" s="585">
        <v>34558</v>
      </c>
      <c r="D40" s="585">
        <v>50</v>
      </c>
      <c r="E40" s="585">
        <v>20862</v>
      </c>
      <c r="F40" s="585">
        <v>13745</v>
      </c>
      <c r="G40" s="585">
        <v>47111</v>
      </c>
      <c r="H40" s="585">
        <v>0</v>
      </c>
      <c r="I40" s="585">
        <v>18210</v>
      </c>
      <c r="J40" s="585">
        <v>0</v>
      </c>
      <c r="K40" s="586">
        <v>42646</v>
      </c>
      <c r="L40" s="586">
        <v>20434</v>
      </c>
      <c r="M40" s="586">
        <v>1864</v>
      </c>
      <c r="N40" s="586">
        <v>21493</v>
      </c>
      <c r="O40" s="586">
        <v>-1146</v>
      </c>
      <c r="P40" s="586">
        <v>0</v>
      </c>
      <c r="Q40" s="587">
        <v>-1146</v>
      </c>
    </row>
    <row r="41" spans="2:17" ht="22.5" customHeight="1" x14ac:dyDescent="0.35">
      <c r="B41" s="17" t="s">
        <v>52</v>
      </c>
      <c r="C41" s="585">
        <v>1035779.6409999999</v>
      </c>
      <c r="D41" s="585">
        <v>0</v>
      </c>
      <c r="E41" s="585">
        <v>4973.6239999999998</v>
      </c>
      <c r="F41" s="585">
        <v>1030806.017</v>
      </c>
      <c r="G41" s="585">
        <v>0</v>
      </c>
      <c r="H41" s="585">
        <v>0</v>
      </c>
      <c r="I41" s="585">
        <v>14.282999999999999</v>
      </c>
      <c r="J41" s="585">
        <v>0</v>
      </c>
      <c r="K41" s="586">
        <v>1030791.7340000001</v>
      </c>
      <c r="L41" s="586">
        <v>7182.8890000000001</v>
      </c>
      <c r="M41" s="586">
        <v>114.59399999999999</v>
      </c>
      <c r="N41" s="586">
        <v>0</v>
      </c>
      <c r="O41" s="586">
        <v>1023494.251</v>
      </c>
      <c r="P41" s="586">
        <v>0</v>
      </c>
      <c r="Q41" s="587">
        <v>1023494.251</v>
      </c>
    </row>
    <row r="42" spans="2:17" ht="22.5" customHeight="1" x14ac:dyDescent="0.35">
      <c r="B42" s="17" t="s">
        <v>54</v>
      </c>
      <c r="C42" s="585">
        <v>0</v>
      </c>
      <c r="D42" s="585">
        <v>0</v>
      </c>
      <c r="E42" s="585">
        <v>0</v>
      </c>
      <c r="F42" s="585">
        <v>0</v>
      </c>
      <c r="G42" s="585">
        <v>0</v>
      </c>
      <c r="H42" s="585">
        <v>0</v>
      </c>
      <c r="I42" s="585">
        <v>0</v>
      </c>
      <c r="J42" s="585">
        <v>0</v>
      </c>
      <c r="K42" s="586">
        <v>0</v>
      </c>
      <c r="L42" s="586">
        <v>0</v>
      </c>
      <c r="M42" s="586">
        <v>0</v>
      </c>
      <c r="N42" s="586">
        <v>0</v>
      </c>
      <c r="O42" s="586">
        <v>0</v>
      </c>
      <c r="P42" s="586">
        <v>0</v>
      </c>
      <c r="Q42" s="587">
        <v>0</v>
      </c>
    </row>
    <row r="43" spans="2:17" ht="22.5" customHeight="1" x14ac:dyDescent="0.35">
      <c r="B43" s="163" t="s">
        <v>55</v>
      </c>
      <c r="C43" s="588">
        <f t="shared" ref="C43:Q43" si="0">SUM(C6:C42)</f>
        <v>6871090.4818921806</v>
      </c>
      <c r="D43" s="588">
        <f t="shared" si="0"/>
        <v>127330.95099000001</v>
      </c>
      <c r="E43" s="588">
        <f t="shared" si="0"/>
        <v>3273960.394599393</v>
      </c>
      <c r="F43" s="588">
        <f t="shared" si="0"/>
        <v>3724460.038282787</v>
      </c>
      <c r="G43" s="588">
        <f t="shared" si="0"/>
        <v>830575.64089855121</v>
      </c>
      <c r="H43" s="588">
        <f t="shared" si="0"/>
        <v>11863.503000000001</v>
      </c>
      <c r="I43" s="588">
        <f t="shared" si="0"/>
        <v>1053570.559365717</v>
      </c>
      <c r="J43" s="588">
        <f t="shared" si="0"/>
        <v>8111.5346800000025</v>
      </c>
      <c r="K43" s="588">
        <f t="shared" si="0"/>
        <v>3505216.0881356215</v>
      </c>
      <c r="L43" s="588">
        <f t="shared" si="0"/>
        <v>1436512.0376696161</v>
      </c>
      <c r="M43" s="588">
        <f t="shared" si="0"/>
        <v>-161911.79109293432</v>
      </c>
      <c r="N43" s="588">
        <f t="shared" si="0"/>
        <v>2342870.0605085311</v>
      </c>
      <c r="O43" s="588">
        <f t="shared" si="0"/>
        <v>-112254.21894959023</v>
      </c>
      <c r="P43" s="588">
        <f t="shared" si="0"/>
        <v>297535.60423663969</v>
      </c>
      <c r="Q43" s="588">
        <f t="shared" si="0"/>
        <v>185280.38528704934</v>
      </c>
    </row>
    <row r="44" spans="2:17" ht="22.5" customHeight="1" x14ac:dyDescent="0.35">
      <c r="B44" s="794" t="s">
        <v>56</v>
      </c>
      <c r="C44" s="723"/>
      <c r="D44" s="723"/>
      <c r="E44" s="723"/>
      <c r="F44" s="723"/>
      <c r="G44" s="723"/>
      <c r="H44" s="723"/>
      <c r="I44" s="723"/>
      <c r="J44" s="723"/>
      <c r="K44" s="723"/>
      <c r="L44" s="723"/>
      <c r="M44" s="723"/>
      <c r="N44" s="723"/>
      <c r="O44" s="723"/>
      <c r="P44" s="723"/>
      <c r="Q44" s="724"/>
    </row>
    <row r="45" spans="2:17" ht="22.5" customHeight="1" x14ac:dyDescent="0.35">
      <c r="B45" s="102" t="s">
        <v>57</v>
      </c>
      <c r="C45" s="585">
        <v>0</v>
      </c>
      <c r="D45" s="585">
        <v>1882449.9680000001</v>
      </c>
      <c r="E45" s="585">
        <v>579245.53897219</v>
      </c>
      <c r="F45" s="585">
        <v>1303204.42902781</v>
      </c>
      <c r="G45" s="585">
        <v>-44252.356200701302</v>
      </c>
      <c r="H45" s="585">
        <v>0</v>
      </c>
      <c r="I45" s="585">
        <v>130602.4248405478</v>
      </c>
      <c r="J45" s="585">
        <v>0</v>
      </c>
      <c r="K45" s="585">
        <v>1128349.6479865611</v>
      </c>
      <c r="L45" s="585">
        <v>1108471.568650658</v>
      </c>
      <c r="M45" s="585">
        <v>310881.13199999998</v>
      </c>
      <c r="N45" s="585">
        <v>146173.0318718701</v>
      </c>
      <c r="O45" s="585">
        <v>-437176.08453596692</v>
      </c>
      <c r="P45" s="585">
        <v>188188.7445834536</v>
      </c>
      <c r="Q45" s="593">
        <v>-248987.33995251331</v>
      </c>
    </row>
    <row r="46" spans="2:17" ht="22.5" customHeight="1" x14ac:dyDescent="0.35">
      <c r="B46" s="102" t="s">
        <v>290</v>
      </c>
      <c r="C46" s="585">
        <v>0</v>
      </c>
      <c r="D46" s="585">
        <v>650743.25800000003</v>
      </c>
      <c r="E46" s="585">
        <v>114276.442</v>
      </c>
      <c r="F46" s="585">
        <v>536466.81599999999</v>
      </c>
      <c r="G46" s="585">
        <v>116433.71799999999</v>
      </c>
      <c r="H46" s="585">
        <v>0</v>
      </c>
      <c r="I46" s="585">
        <v>121521.21400000001</v>
      </c>
      <c r="J46" s="585">
        <v>0</v>
      </c>
      <c r="K46" s="585">
        <v>531379.31999999995</v>
      </c>
      <c r="L46" s="585">
        <v>243664.46</v>
      </c>
      <c r="M46" s="585">
        <v>-26593.511999999999</v>
      </c>
      <c r="N46" s="585">
        <v>72751.341083321866</v>
      </c>
      <c r="O46" s="585">
        <v>241557.03091667811</v>
      </c>
      <c r="P46" s="585">
        <v>0</v>
      </c>
      <c r="Q46" s="593">
        <v>241557.03091667811</v>
      </c>
    </row>
    <row r="47" spans="2:17" ht="22.5" customHeight="1" x14ac:dyDescent="0.35">
      <c r="B47" s="102" t="s">
        <v>291</v>
      </c>
      <c r="C47" s="585">
        <v>0</v>
      </c>
      <c r="D47" s="585">
        <v>487468.75099999999</v>
      </c>
      <c r="E47" s="585">
        <v>0</v>
      </c>
      <c r="F47" s="585">
        <v>487468.75099999999</v>
      </c>
      <c r="G47" s="585">
        <v>49584.235640220832</v>
      </c>
      <c r="H47" s="585">
        <v>0</v>
      </c>
      <c r="I47" s="585">
        <v>47645.255361890609</v>
      </c>
      <c r="J47" s="585">
        <v>0</v>
      </c>
      <c r="K47" s="585">
        <v>489407.73127833032</v>
      </c>
      <c r="L47" s="585">
        <v>99302.4581938724</v>
      </c>
      <c r="M47" s="585">
        <v>48246.271999999997</v>
      </c>
      <c r="N47" s="585">
        <v>14984.09224967754</v>
      </c>
      <c r="O47" s="585">
        <v>326874.90883478028</v>
      </c>
      <c r="P47" s="585">
        <v>9538.7106004024645</v>
      </c>
      <c r="Q47" s="593">
        <v>336413.61943518277</v>
      </c>
    </row>
    <row r="48" spans="2:17" ht="22.5" customHeight="1" x14ac:dyDescent="0.35">
      <c r="B48" s="102" t="s">
        <v>59</v>
      </c>
      <c r="C48" s="585">
        <v>0</v>
      </c>
      <c r="D48" s="585">
        <v>2533128.2779999999</v>
      </c>
      <c r="E48" s="585">
        <v>186803.44011</v>
      </c>
      <c r="F48" s="585">
        <v>2346324.8378900001</v>
      </c>
      <c r="G48" s="585">
        <v>232583.315</v>
      </c>
      <c r="H48" s="585">
        <v>0</v>
      </c>
      <c r="I48" s="585">
        <v>367236.76799999998</v>
      </c>
      <c r="J48" s="585">
        <v>5728.0190000000002</v>
      </c>
      <c r="K48" s="585">
        <v>2205943.36589</v>
      </c>
      <c r="L48" s="585">
        <v>1140878.1640000001</v>
      </c>
      <c r="M48" s="585">
        <v>918603.745</v>
      </c>
      <c r="N48" s="585">
        <v>118153.588</v>
      </c>
      <c r="O48" s="585">
        <v>28307.868889999871</v>
      </c>
      <c r="P48" s="585">
        <v>323939.42800000001</v>
      </c>
      <c r="Q48" s="593">
        <v>352247.29688999988</v>
      </c>
    </row>
    <row r="49" spans="2:17" ht="22.5" customHeight="1" x14ac:dyDescent="0.35">
      <c r="B49" s="245" t="s">
        <v>292</v>
      </c>
      <c r="C49" s="585">
        <v>0</v>
      </c>
      <c r="D49" s="585">
        <v>128050.24000000001</v>
      </c>
      <c r="E49" s="585">
        <v>46303.64</v>
      </c>
      <c r="F49" s="585">
        <v>81746.600000000006</v>
      </c>
      <c r="G49" s="585">
        <v>54796.076000000001</v>
      </c>
      <c r="H49" s="585">
        <v>0</v>
      </c>
      <c r="I49" s="585">
        <v>44839.28</v>
      </c>
      <c r="J49" s="585">
        <v>0</v>
      </c>
      <c r="K49" s="585">
        <v>91703.395999999993</v>
      </c>
      <c r="L49" s="585">
        <v>-3811.9907785134092</v>
      </c>
      <c r="M49" s="585">
        <v>95312.581573932053</v>
      </c>
      <c r="N49" s="585">
        <v>20804.405908908819</v>
      </c>
      <c r="O49" s="585">
        <v>-20601.600704327469</v>
      </c>
      <c r="P49" s="585">
        <v>1338.7171935457509</v>
      </c>
      <c r="Q49" s="593">
        <v>-19262.883510781721</v>
      </c>
    </row>
    <row r="50" spans="2:17" ht="22.5" customHeight="1" x14ac:dyDescent="0.35">
      <c r="B50" s="163" t="s">
        <v>55</v>
      </c>
      <c r="C50" s="588">
        <f t="shared" ref="C50:Q50" si="1">SUM(C45:C49)</f>
        <v>0</v>
      </c>
      <c r="D50" s="588">
        <f t="shared" si="1"/>
        <v>5681840.495000001</v>
      </c>
      <c r="E50" s="588">
        <f t="shared" si="1"/>
        <v>926629.06108219002</v>
      </c>
      <c r="F50" s="588">
        <f t="shared" si="1"/>
        <v>4755211.4339178093</v>
      </c>
      <c r="G50" s="588">
        <f t="shared" si="1"/>
        <v>409144.98843951954</v>
      </c>
      <c r="H50" s="588">
        <f t="shared" si="1"/>
        <v>0</v>
      </c>
      <c r="I50" s="588">
        <f t="shared" si="1"/>
        <v>711844.94220243837</v>
      </c>
      <c r="J50" s="588">
        <f t="shared" si="1"/>
        <v>5728.0190000000002</v>
      </c>
      <c r="K50" s="588">
        <f t="shared" si="1"/>
        <v>4446783.4611548912</v>
      </c>
      <c r="L50" s="588">
        <f t="shared" si="1"/>
        <v>2588504.6600660169</v>
      </c>
      <c r="M50" s="588">
        <f t="shared" si="1"/>
        <v>1346450.2185739321</v>
      </c>
      <c r="N50" s="588">
        <f t="shared" si="1"/>
        <v>372866.45911377831</v>
      </c>
      <c r="O50" s="588">
        <f t="shared" si="1"/>
        <v>138962.12340116387</v>
      </c>
      <c r="P50" s="588">
        <f t="shared" si="1"/>
        <v>523005.60037740186</v>
      </c>
      <c r="Q50" s="588">
        <f t="shared" si="1"/>
        <v>661967.72377856576</v>
      </c>
    </row>
    <row r="51" spans="2:17" ht="22.5" customHeight="1" x14ac:dyDescent="0.35">
      <c r="B51" s="839" t="s">
        <v>61</v>
      </c>
      <c r="C51" s="786"/>
      <c r="D51" s="786"/>
      <c r="E51" s="786"/>
      <c r="F51" s="786"/>
      <c r="G51" s="786"/>
      <c r="H51" s="786"/>
      <c r="I51" s="786"/>
      <c r="J51" s="786"/>
      <c r="K51" s="786"/>
      <c r="L51" s="786"/>
      <c r="M51" s="786"/>
      <c r="N51" s="786"/>
      <c r="O51" s="786"/>
      <c r="P51" s="786"/>
      <c r="Q51" s="786"/>
    </row>
  </sheetData>
  <sheetProtection algorithmName="SHA-512" hashValue="ORpI8UwtOVbZkLHG6UZ1Ho2hYnxt3JfkVR7qdSCl+d7GoCy2u3P8WW3voOkKF0LQeqrpbe73PqsUuK5j6ugLbw==" saltValue="6lzzZUzMRQej1pJCD2zCtg==" spinCount="100000" sheet="1" objects="1" scenarios="1"/>
  <mergeCells count="4">
    <mergeCell ref="B5:Q5"/>
    <mergeCell ref="B51:Q51"/>
    <mergeCell ref="B3:Q3"/>
    <mergeCell ref="B44:Q44"/>
  </mergeCells>
  <pageMargins left="0.7" right="0.7" top="0.75" bottom="0.75" header="0.3" footer="0.3"/>
  <pageSetup scale="43" orientation="landscape"/>
  <headerFooter>
    <oddFooter>&amp;C_x000D_&amp;1#&amp;"Calibri"&amp;11&amp;K000000 Britam Public</oddFooter>
  </headerFooter>
  <drawing r:id="rId1"/>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45">
    <tabColor rgb="FFCC9900"/>
    <pageSetUpPr fitToPage="1"/>
  </sheetPr>
  <dimension ref="B1:Q57"/>
  <sheetViews>
    <sheetView showGridLines="0" topLeftCell="A44" zoomScale="85" zoomScaleNormal="85" zoomScaleSheetLayoutView="80" workbookViewId="0">
      <selection activeCell="B4" sqref="B4"/>
    </sheetView>
  </sheetViews>
  <sheetFormatPr defaultRowHeight="17.25" customHeight="1" x14ac:dyDescent="0.35"/>
  <cols>
    <col min="1" max="1" width="10.453125" customWidth="1"/>
    <col min="2" max="2" width="41.453125" bestFit="1" customWidth="1"/>
    <col min="3" max="3" width="22.7265625" customWidth="1"/>
    <col min="4" max="5" width="15.453125" customWidth="1"/>
    <col min="6" max="6" width="22.08984375" customWidth="1"/>
    <col min="7" max="10" width="15.453125" customWidth="1"/>
    <col min="11" max="11" width="17.54296875" customWidth="1"/>
    <col min="12" max="15" width="15.453125" customWidth="1"/>
    <col min="16" max="17" width="17.7265625" bestFit="1" customWidth="1"/>
    <col min="18" max="18" width="13.54296875" customWidth="1"/>
    <col min="19" max="19" width="8.90625" customWidth="1"/>
  </cols>
  <sheetData>
    <row r="1" spans="2:17" ht="9" customHeight="1" x14ac:dyDescent="0.35"/>
    <row r="3" spans="2:17" ht="23.25" customHeight="1" x14ac:dyDescent="0.35">
      <c r="B3" s="836" t="s">
        <v>1607</v>
      </c>
      <c r="C3" s="723"/>
      <c r="D3" s="723"/>
      <c r="E3" s="723"/>
      <c r="F3" s="723"/>
      <c r="G3" s="723"/>
      <c r="H3" s="723"/>
      <c r="I3" s="723"/>
      <c r="J3" s="723"/>
      <c r="K3" s="723"/>
      <c r="L3" s="723"/>
      <c r="M3" s="723"/>
      <c r="N3" s="723"/>
      <c r="O3" s="723"/>
      <c r="P3" s="723"/>
      <c r="Q3" s="724"/>
    </row>
    <row r="4" spans="2:17" ht="26.5" customHeight="1" x14ac:dyDescent="0.35">
      <c r="B4" s="13" t="s">
        <v>1</v>
      </c>
      <c r="C4" s="100" t="s">
        <v>479</v>
      </c>
      <c r="D4" s="100" t="s">
        <v>480</v>
      </c>
      <c r="E4" s="100" t="s">
        <v>481</v>
      </c>
      <c r="F4" s="100" t="s">
        <v>204</v>
      </c>
      <c r="G4" s="100" t="s">
        <v>482</v>
      </c>
      <c r="H4" s="100" t="s">
        <v>483</v>
      </c>
      <c r="I4" s="100" t="s">
        <v>484</v>
      </c>
      <c r="J4" s="100" t="s">
        <v>483</v>
      </c>
      <c r="K4" s="16" t="s">
        <v>485</v>
      </c>
      <c r="L4" s="16" t="s">
        <v>486</v>
      </c>
      <c r="M4" s="16" t="s">
        <v>407</v>
      </c>
      <c r="N4" s="16" t="s">
        <v>408</v>
      </c>
      <c r="O4" s="16" t="s">
        <v>487</v>
      </c>
      <c r="P4" s="16" t="s">
        <v>3</v>
      </c>
      <c r="Q4" s="16" t="s">
        <v>488</v>
      </c>
    </row>
    <row r="5" spans="2:17" ht="17.25" customHeight="1" x14ac:dyDescent="0.35">
      <c r="B5" s="837" t="s">
        <v>17</v>
      </c>
      <c r="C5" s="723"/>
      <c r="D5" s="723"/>
      <c r="E5" s="723"/>
      <c r="F5" s="723"/>
      <c r="G5" s="723"/>
      <c r="H5" s="723"/>
      <c r="I5" s="723"/>
      <c r="J5" s="723"/>
      <c r="K5" s="723"/>
      <c r="L5" s="723"/>
      <c r="M5" s="723"/>
      <c r="N5" s="723"/>
      <c r="O5" s="723"/>
      <c r="P5" s="723"/>
      <c r="Q5" s="724"/>
    </row>
    <row r="6" spans="2:17" ht="17.25" customHeight="1" x14ac:dyDescent="0.35">
      <c r="B6" s="17" t="s">
        <v>18</v>
      </c>
      <c r="C6" s="585">
        <v>9558332.9185500015</v>
      </c>
      <c r="D6" s="585">
        <v>0</v>
      </c>
      <c r="E6" s="585">
        <v>2663683.4322100002</v>
      </c>
      <c r="F6" s="585">
        <v>6894649.4863400012</v>
      </c>
      <c r="G6" s="585">
        <v>2348819.9470000002</v>
      </c>
      <c r="H6" s="585">
        <v>0</v>
      </c>
      <c r="I6" s="585">
        <v>2707101.1993607469</v>
      </c>
      <c r="J6" s="585">
        <v>0</v>
      </c>
      <c r="K6" s="586">
        <v>6536368.233979254</v>
      </c>
      <c r="L6" s="586">
        <v>4859807.7294399999</v>
      </c>
      <c r="M6" s="586">
        <v>499096.58691499988</v>
      </c>
      <c r="N6" s="586">
        <v>1542784.270353544</v>
      </c>
      <c r="O6" s="586">
        <v>-365320.35272928991</v>
      </c>
      <c r="P6" s="586">
        <v>442270.01721999998</v>
      </c>
      <c r="Q6" s="587">
        <v>76949.664490710085</v>
      </c>
    </row>
    <row r="7" spans="2:17" ht="17.25" customHeight="1" x14ac:dyDescent="0.35">
      <c r="B7" s="17" t="s">
        <v>19</v>
      </c>
      <c r="C7" s="585">
        <v>1723315.68</v>
      </c>
      <c r="D7" s="585">
        <v>0</v>
      </c>
      <c r="E7" s="585">
        <v>313919.80222000001</v>
      </c>
      <c r="F7" s="585">
        <v>1409395.87778</v>
      </c>
      <c r="G7" s="585">
        <v>266166.25300000003</v>
      </c>
      <c r="H7" s="585">
        <v>0</v>
      </c>
      <c r="I7" s="585">
        <v>381302.55599999998</v>
      </c>
      <c r="J7" s="585">
        <v>0</v>
      </c>
      <c r="K7" s="586">
        <v>1294259.5747799999</v>
      </c>
      <c r="L7" s="586">
        <v>595109.0643063999</v>
      </c>
      <c r="M7" s="586">
        <v>143442.96017599999</v>
      </c>
      <c r="N7" s="586">
        <v>713983.4466681201</v>
      </c>
      <c r="O7" s="586">
        <v>-158275.89637052</v>
      </c>
      <c r="P7" s="586">
        <v>98019.547209364595</v>
      </c>
      <c r="Q7" s="587">
        <v>-60256.349161155413</v>
      </c>
    </row>
    <row r="8" spans="2:17" ht="17.25" customHeight="1" x14ac:dyDescent="0.35">
      <c r="B8" s="17" t="s">
        <v>20</v>
      </c>
      <c r="C8" s="585">
        <v>3200349.7395600001</v>
      </c>
      <c r="D8" s="585">
        <v>160419.6643000035</v>
      </c>
      <c r="E8" s="585">
        <v>2599641.3497020341</v>
      </c>
      <c r="F8" s="585">
        <v>761128.05415796966</v>
      </c>
      <c r="G8" s="585">
        <v>266563.14750000002</v>
      </c>
      <c r="H8" s="585">
        <v>0</v>
      </c>
      <c r="I8" s="585">
        <v>267037.74462000001</v>
      </c>
      <c r="J8" s="585">
        <v>0</v>
      </c>
      <c r="K8" s="586">
        <v>760653.45703796961</v>
      </c>
      <c r="L8" s="586">
        <v>630614.68981720356</v>
      </c>
      <c r="M8" s="586">
        <v>-509393.005</v>
      </c>
      <c r="N8" s="586">
        <v>793955.7702678995</v>
      </c>
      <c r="O8" s="586">
        <v>-154523.9980471335</v>
      </c>
      <c r="P8" s="586">
        <v>0</v>
      </c>
      <c r="Q8" s="587">
        <v>-154523.9980471335</v>
      </c>
    </row>
    <row r="9" spans="2:17" ht="17.25" customHeight="1" x14ac:dyDescent="0.35">
      <c r="B9" s="17" t="s">
        <v>22</v>
      </c>
      <c r="C9" s="585">
        <v>16704722.729</v>
      </c>
      <c r="D9" s="585">
        <v>604115.86109999998</v>
      </c>
      <c r="E9" s="585">
        <v>7097905.3494899971</v>
      </c>
      <c r="F9" s="585">
        <v>10210933.24061</v>
      </c>
      <c r="G9" s="585">
        <v>3016272.3143706401</v>
      </c>
      <c r="H9" s="585">
        <v>0</v>
      </c>
      <c r="I9" s="585">
        <v>3537784.004617536</v>
      </c>
      <c r="J9" s="585">
        <v>0</v>
      </c>
      <c r="K9" s="586">
        <v>9689421.5503631067</v>
      </c>
      <c r="L9" s="586">
        <v>6955828.529560158</v>
      </c>
      <c r="M9" s="586">
        <v>503718.21016838879</v>
      </c>
      <c r="N9" s="586">
        <v>2397967.7982283649</v>
      </c>
      <c r="O9" s="586">
        <v>-168092.98759380649</v>
      </c>
      <c r="P9" s="586">
        <v>1023961.706242929</v>
      </c>
      <c r="Q9" s="587">
        <v>855868.71864912275</v>
      </c>
    </row>
    <row r="10" spans="2:17" ht="17.25" customHeight="1" x14ac:dyDescent="0.35">
      <c r="B10" s="17" t="s">
        <v>278</v>
      </c>
      <c r="C10" s="585">
        <v>15694733.79674881</v>
      </c>
      <c r="D10" s="585">
        <v>0</v>
      </c>
      <c r="E10" s="585">
        <v>6544606.7929128921</v>
      </c>
      <c r="F10" s="585">
        <v>9150127.0038359202</v>
      </c>
      <c r="G10" s="585">
        <v>3172453.2047299999</v>
      </c>
      <c r="H10" s="585">
        <v>0</v>
      </c>
      <c r="I10" s="585">
        <v>3496962.8697100002</v>
      </c>
      <c r="J10" s="585">
        <v>0</v>
      </c>
      <c r="K10" s="586">
        <v>8825617.3388559204</v>
      </c>
      <c r="L10" s="586">
        <v>5652730.5485261045</v>
      </c>
      <c r="M10" s="586">
        <v>426289.79264</v>
      </c>
      <c r="N10" s="586">
        <v>2639868.0893999971</v>
      </c>
      <c r="O10" s="586">
        <v>106728.9082898168</v>
      </c>
      <c r="P10" s="586">
        <v>1569868.535789998</v>
      </c>
      <c r="Q10" s="587">
        <v>1676597.4440798149</v>
      </c>
    </row>
    <row r="11" spans="2:17" ht="17.25" customHeight="1" x14ac:dyDescent="0.35">
      <c r="B11" s="17" t="s">
        <v>279</v>
      </c>
      <c r="C11" s="585">
        <v>1574626.0970000001</v>
      </c>
      <c r="D11" s="585">
        <v>11783.53</v>
      </c>
      <c r="E11" s="585">
        <v>353254.10399999999</v>
      </c>
      <c r="F11" s="585">
        <v>1233155.523</v>
      </c>
      <c r="G11" s="585">
        <v>365413.02799999999</v>
      </c>
      <c r="H11" s="585">
        <v>37635</v>
      </c>
      <c r="I11" s="585">
        <v>523308.29193075327</v>
      </c>
      <c r="J11" s="585">
        <v>20478.978022099102</v>
      </c>
      <c r="K11" s="586">
        <v>1092416.2810471479</v>
      </c>
      <c r="L11" s="586">
        <v>591859.19799999997</v>
      </c>
      <c r="M11" s="586">
        <v>96904.596000000005</v>
      </c>
      <c r="N11" s="586">
        <v>588195.81999999995</v>
      </c>
      <c r="O11" s="586">
        <v>-184543.33295285239</v>
      </c>
      <c r="P11" s="586">
        <v>67241.766000000003</v>
      </c>
      <c r="Q11" s="587">
        <v>-117301.5669528524</v>
      </c>
    </row>
    <row r="12" spans="2:17" ht="17.25" customHeight="1" x14ac:dyDescent="0.35">
      <c r="B12" s="17" t="s">
        <v>25</v>
      </c>
      <c r="C12" s="585">
        <v>15409478.665666491</v>
      </c>
      <c r="D12" s="585">
        <v>599701.64237000002</v>
      </c>
      <c r="E12" s="585">
        <v>2656918.4767800001</v>
      </c>
      <c r="F12" s="585">
        <v>13352261.83125649</v>
      </c>
      <c r="G12" s="585">
        <v>4355805.6999499984</v>
      </c>
      <c r="H12" s="585">
        <v>0</v>
      </c>
      <c r="I12" s="585">
        <v>4827532.2015300011</v>
      </c>
      <c r="J12" s="585">
        <v>0</v>
      </c>
      <c r="K12" s="586">
        <v>12880535.32967649</v>
      </c>
      <c r="L12" s="586">
        <v>8778747.1936099995</v>
      </c>
      <c r="M12" s="586">
        <v>1259310.1918800001</v>
      </c>
      <c r="N12" s="586">
        <v>3135937.09173</v>
      </c>
      <c r="O12" s="586">
        <v>-293459.14754350641</v>
      </c>
      <c r="P12" s="586">
        <v>1342866.17026</v>
      </c>
      <c r="Q12" s="587">
        <v>1049407.0227164931</v>
      </c>
    </row>
    <row r="13" spans="2:17" ht="17.25" customHeight="1" x14ac:dyDescent="0.35">
      <c r="B13" s="17" t="s">
        <v>26</v>
      </c>
      <c r="C13" s="585">
        <v>255648.29199999999</v>
      </c>
      <c r="D13" s="585">
        <v>32932.86</v>
      </c>
      <c r="E13" s="585">
        <v>58566.027000000002</v>
      </c>
      <c r="F13" s="585">
        <v>230015.125</v>
      </c>
      <c r="G13" s="585">
        <v>130930.70699999999</v>
      </c>
      <c r="H13" s="585">
        <v>18188.214</v>
      </c>
      <c r="I13" s="585">
        <v>117613.17600000001</v>
      </c>
      <c r="J13" s="585">
        <v>27217.356</v>
      </c>
      <c r="K13" s="586">
        <v>234303.514</v>
      </c>
      <c r="L13" s="586">
        <v>-12657.433000000001</v>
      </c>
      <c r="M13" s="586">
        <v>41920.516000000003</v>
      </c>
      <c r="N13" s="586">
        <v>193401.58327367899</v>
      </c>
      <c r="O13" s="586">
        <v>11638.847726321001</v>
      </c>
      <c r="P13" s="586">
        <v>27186.123889999999</v>
      </c>
      <c r="Q13" s="587">
        <v>38824.971616321003</v>
      </c>
    </row>
    <row r="14" spans="2:17" ht="17.25" customHeight="1" x14ac:dyDescent="0.35">
      <c r="B14" s="17" t="s">
        <v>27</v>
      </c>
      <c r="C14" s="585">
        <v>4971486.1457999879</v>
      </c>
      <c r="D14" s="585">
        <v>0</v>
      </c>
      <c r="E14" s="585">
        <v>110289.711</v>
      </c>
      <c r="F14" s="585">
        <v>4861196.4347999878</v>
      </c>
      <c r="G14" s="585">
        <v>1062055.324400679</v>
      </c>
      <c r="H14" s="585">
        <v>0</v>
      </c>
      <c r="I14" s="585">
        <v>1440394.4027499999</v>
      </c>
      <c r="J14" s="585">
        <v>0</v>
      </c>
      <c r="K14" s="586">
        <v>4482857.3564506667</v>
      </c>
      <c r="L14" s="586">
        <v>3311585.0809365711</v>
      </c>
      <c r="M14" s="586">
        <v>383335.00589999999</v>
      </c>
      <c r="N14" s="586">
        <v>1009671.13381</v>
      </c>
      <c r="O14" s="586">
        <v>-221733.86419590289</v>
      </c>
      <c r="P14" s="586">
        <v>378000.24804999999</v>
      </c>
      <c r="Q14" s="587">
        <v>156266.3838540971</v>
      </c>
    </row>
    <row r="15" spans="2:17" ht="17.25" customHeight="1" x14ac:dyDescent="0.35">
      <c r="B15" s="17" t="s">
        <v>28</v>
      </c>
      <c r="C15" s="585">
        <v>3571840.0389999999</v>
      </c>
      <c r="D15" s="585">
        <v>7069.2719999999999</v>
      </c>
      <c r="E15" s="585">
        <v>1424396.899</v>
      </c>
      <c r="F15" s="585">
        <v>2154512.412</v>
      </c>
      <c r="G15" s="585">
        <v>862081.674</v>
      </c>
      <c r="H15" s="585">
        <v>0</v>
      </c>
      <c r="I15" s="585">
        <v>872339.36399999994</v>
      </c>
      <c r="J15" s="585">
        <v>0</v>
      </c>
      <c r="K15" s="586">
        <v>2144254.7220000001</v>
      </c>
      <c r="L15" s="586">
        <v>1609753.64744</v>
      </c>
      <c r="M15" s="586">
        <v>223534.421</v>
      </c>
      <c r="N15" s="586">
        <v>391855.09551999997</v>
      </c>
      <c r="O15" s="586">
        <v>-80888.441959999953</v>
      </c>
      <c r="P15" s="586">
        <v>0</v>
      </c>
      <c r="Q15" s="587">
        <v>-80888.441959999953</v>
      </c>
    </row>
    <row r="16" spans="2:17" ht="17.25" customHeight="1" x14ac:dyDescent="0.35">
      <c r="B16" s="17" t="s">
        <v>29</v>
      </c>
      <c r="C16" s="585">
        <v>5473166.8895999976</v>
      </c>
      <c r="D16" s="585">
        <v>199366.26199999999</v>
      </c>
      <c r="E16" s="585">
        <v>2239565.1331242002</v>
      </c>
      <c r="F16" s="585">
        <v>3432968.018475798</v>
      </c>
      <c r="G16" s="585">
        <v>1712874.346773</v>
      </c>
      <c r="H16" s="585">
        <v>11492.816000000001</v>
      </c>
      <c r="I16" s="585">
        <v>1140630.41650495</v>
      </c>
      <c r="J16" s="585">
        <v>11235.99604</v>
      </c>
      <c r="K16" s="586">
        <v>4005468.7687038491</v>
      </c>
      <c r="L16" s="586">
        <v>2775237.0916480739</v>
      </c>
      <c r="M16" s="586">
        <v>409658.14090900001</v>
      </c>
      <c r="N16" s="586">
        <v>1098257.6610000001</v>
      </c>
      <c r="O16" s="586">
        <v>-277684.12485322519</v>
      </c>
      <c r="P16" s="586">
        <v>345755.60000000009</v>
      </c>
      <c r="Q16" s="587">
        <v>68071.475146774974</v>
      </c>
    </row>
    <row r="17" spans="2:17" ht="17.25" customHeight="1" x14ac:dyDescent="0.35">
      <c r="B17" s="17" t="s">
        <v>30</v>
      </c>
      <c r="C17" s="585">
        <v>15487317.077</v>
      </c>
      <c r="D17" s="585">
        <v>70278.820999999996</v>
      </c>
      <c r="E17" s="585">
        <v>8394348.6300000008</v>
      </c>
      <c r="F17" s="585">
        <v>7163247.2680000002</v>
      </c>
      <c r="G17" s="585">
        <v>2656004.1430000002</v>
      </c>
      <c r="H17" s="585">
        <v>0</v>
      </c>
      <c r="I17" s="585">
        <v>2790062.3139999998</v>
      </c>
      <c r="J17" s="585">
        <v>0</v>
      </c>
      <c r="K17" s="586">
        <v>7029189.0970000001</v>
      </c>
      <c r="L17" s="586">
        <v>4625549.7879999997</v>
      </c>
      <c r="M17" s="586">
        <v>261162.30900000001</v>
      </c>
      <c r="N17" s="586">
        <v>1527926.6810000001</v>
      </c>
      <c r="O17" s="586">
        <v>614550.31900000002</v>
      </c>
      <c r="P17" s="586">
        <v>1327295.7220000001</v>
      </c>
      <c r="Q17" s="587">
        <v>1941846.041</v>
      </c>
    </row>
    <row r="18" spans="2:17" ht="17.25" customHeight="1" x14ac:dyDescent="0.35">
      <c r="B18" s="17" t="s">
        <v>32</v>
      </c>
      <c r="C18" s="585">
        <v>6110914.8710000003</v>
      </c>
      <c r="D18" s="585">
        <v>127670.04399999999</v>
      </c>
      <c r="E18" s="585">
        <v>1902810.5959999999</v>
      </c>
      <c r="F18" s="585">
        <v>4335774.3190000001</v>
      </c>
      <c r="G18" s="585">
        <v>1950531.0789999999</v>
      </c>
      <c r="H18" s="585">
        <v>0</v>
      </c>
      <c r="I18" s="585">
        <v>1874781.794</v>
      </c>
      <c r="J18" s="585">
        <v>0</v>
      </c>
      <c r="K18" s="586">
        <v>4411523.6040000003</v>
      </c>
      <c r="L18" s="586">
        <v>3141052.5049999999</v>
      </c>
      <c r="M18" s="586">
        <v>276409.78399999999</v>
      </c>
      <c r="N18" s="586">
        <v>1360243.209</v>
      </c>
      <c r="O18" s="586">
        <v>-366181.89399999997</v>
      </c>
      <c r="P18" s="586">
        <v>327185.79399999999</v>
      </c>
      <c r="Q18" s="587">
        <v>-38996.1</v>
      </c>
    </row>
    <row r="19" spans="2:17" ht="17.25" customHeight="1" x14ac:dyDescent="0.35">
      <c r="B19" s="17" t="s">
        <v>34</v>
      </c>
      <c r="C19" s="585">
        <v>8206676.568</v>
      </c>
      <c r="D19" s="585">
        <v>514713.03899999999</v>
      </c>
      <c r="E19" s="585">
        <v>4560116.6150000002</v>
      </c>
      <c r="F19" s="585">
        <v>4161272.9920000001</v>
      </c>
      <c r="G19" s="585">
        <v>1546688.0819999999</v>
      </c>
      <c r="H19" s="585">
        <v>119478.56299999999</v>
      </c>
      <c r="I19" s="585">
        <v>1585541.1540000001</v>
      </c>
      <c r="J19" s="585">
        <v>8089.86</v>
      </c>
      <c r="K19" s="586">
        <v>4233808.6229999997</v>
      </c>
      <c r="L19" s="586">
        <v>2123320.3730000001</v>
      </c>
      <c r="M19" s="586">
        <v>283028.484</v>
      </c>
      <c r="N19" s="586">
        <v>1452138.1710000001</v>
      </c>
      <c r="O19" s="586">
        <v>375321.59499999997</v>
      </c>
      <c r="P19" s="586">
        <v>792523.98499999999</v>
      </c>
      <c r="Q19" s="587">
        <v>1167845.58</v>
      </c>
    </row>
    <row r="20" spans="2:17" ht="17.25" customHeight="1" x14ac:dyDescent="0.35">
      <c r="B20" s="17" t="s">
        <v>35</v>
      </c>
      <c r="C20" s="585">
        <v>2391065.1519999998</v>
      </c>
      <c r="D20" s="585">
        <v>22834.238000000001</v>
      </c>
      <c r="E20" s="585">
        <v>449487.25900000002</v>
      </c>
      <c r="F20" s="585">
        <v>1964412.1310000001</v>
      </c>
      <c r="G20" s="585">
        <v>517604.68900000001</v>
      </c>
      <c r="H20" s="585">
        <v>0</v>
      </c>
      <c r="I20" s="585">
        <v>690338.46799999999</v>
      </c>
      <c r="J20" s="585">
        <v>0</v>
      </c>
      <c r="K20" s="586">
        <v>1791678.352</v>
      </c>
      <c r="L20" s="586">
        <v>1242388.513</v>
      </c>
      <c r="M20" s="586">
        <v>165469.649</v>
      </c>
      <c r="N20" s="586">
        <v>443921.337</v>
      </c>
      <c r="O20" s="586">
        <v>-60101.146999999997</v>
      </c>
      <c r="P20" s="586">
        <v>20187.304</v>
      </c>
      <c r="Q20" s="587">
        <v>-39913.843000000001</v>
      </c>
    </row>
    <row r="21" spans="2:17" ht="17.25" customHeight="1" x14ac:dyDescent="0.35">
      <c r="B21" s="17" t="s">
        <v>36</v>
      </c>
      <c r="C21" s="585">
        <v>735892</v>
      </c>
      <c r="D21" s="585">
        <v>0</v>
      </c>
      <c r="E21" s="585">
        <v>18114</v>
      </c>
      <c r="F21" s="585">
        <v>717777</v>
      </c>
      <c r="G21" s="585">
        <v>173149</v>
      </c>
      <c r="H21" s="585">
        <v>68884</v>
      </c>
      <c r="I21" s="585">
        <v>96432</v>
      </c>
      <c r="J21" s="585">
        <v>23934</v>
      </c>
      <c r="K21" s="586">
        <v>839444</v>
      </c>
      <c r="L21" s="586">
        <v>95012</v>
      </c>
      <c r="M21" s="586">
        <v>82149</v>
      </c>
      <c r="N21" s="586">
        <v>558981</v>
      </c>
      <c r="O21" s="586">
        <v>103303</v>
      </c>
      <c r="P21" s="586">
        <v>0</v>
      </c>
      <c r="Q21" s="587">
        <v>103303</v>
      </c>
    </row>
    <row r="22" spans="2:17" ht="17.25" customHeight="1" x14ac:dyDescent="0.35">
      <c r="B22" s="17" t="s">
        <v>280</v>
      </c>
      <c r="C22" s="585">
        <v>4711346</v>
      </c>
      <c r="D22" s="585">
        <v>0</v>
      </c>
      <c r="E22" s="585">
        <v>2058676</v>
      </c>
      <c r="F22" s="585">
        <v>2652670</v>
      </c>
      <c r="G22" s="585">
        <v>948274</v>
      </c>
      <c r="H22" s="585">
        <v>14297</v>
      </c>
      <c r="I22" s="585">
        <v>1040068</v>
      </c>
      <c r="J22" s="585">
        <v>14297</v>
      </c>
      <c r="K22" s="586">
        <v>2560876</v>
      </c>
      <c r="L22" s="586">
        <v>1955611</v>
      </c>
      <c r="M22" s="586">
        <v>168077</v>
      </c>
      <c r="N22" s="586">
        <v>1393378</v>
      </c>
      <c r="O22" s="586">
        <v>-956190</v>
      </c>
      <c r="P22" s="586">
        <v>464876</v>
      </c>
      <c r="Q22" s="587">
        <v>-491314</v>
      </c>
    </row>
    <row r="23" spans="2:17" ht="17.25" customHeight="1" x14ac:dyDescent="0.35">
      <c r="B23" s="17" t="s">
        <v>281</v>
      </c>
      <c r="C23" s="585">
        <v>11811949.65491794</v>
      </c>
      <c r="D23" s="585">
        <v>0</v>
      </c>
      <c r="E23" s="585">
        <v>134532.49010513321</v>
      </c>
      <c r="F23" s="585">
        <v>11677417.164812811</v>
      </c>
      <c r="G23" s="585">
        <v>3284117.8145500631</v>
      </c>
      <c r="H23" s="585">
        <v>0</v>
      </c>
      <c r="I23" s="585">
        <v>4889614.7884905282</v>
      </c>
      <c r="J23" s="585">
        <v>131317.34400000001</v>
      </c>
      <c r="K23" s="586">
        <v>9940602.8468723446</v>
      </c>
      <c r="L23" s="586">
        <v>7922986.910860952</v>
      </c>
      <c r="M23" s="586">
        <v>949329.47598527092</v>
      </c>
      <c r="N23" s="586">
        <v>1607272.24346</v>
      </c>
      <c r="O23" s="586">
        <v>-538985.78343387845</v>
      </c>
      <c r="P23" s="586">
        <v>917057.28003999998</v>
      </c>
      <c r="Q23" s="587">
        <v>378071.49660612148</v>
      </c>
    </row>
    <row r="24" spans="2:17" ht="17.25" customHeight="1" x14ac:dyDescent="0.35">
      <c r="B24" s="17" t="s">
        <v>38</v>
      </c>
      <c r="C24" s="585">
        <v>1785921.422</v>
      </c>
      <c r="D24" s="585">
        <v>35952.211000000003</v>
      </c>
      <c r="E24" s="585">
        <v>673307.52300000004</v>
      </c>
      <c r="F24" s="585">
        <v>1148566.1100000001</v>
      </c>
      <c r="G24" s="585">
        <v>320093.44699999999</v>
      </c>
      <c r="H24" s="585">
        <v>76029</v>
      </c>
      <c r="I24" s="585">
        <v>353797.82699999999</v>
      </c>
      <c r="J24" s="585">
        <v>152802</v>
      </c>
      <c r="K24" s="586">
        <v>1038088.73</v>
      </c>
      <c r="L24" s="586">
        <v>754720.99300000002</v>
      </c>
      <c r="M24" s="586">
        <v>88013.698000000004</v>
      </c>
      <c r="N24" s="586">
        <v>654344.94799999997</v>
      </c>
      <c r="O24" s="586">
        <v>-458990.90899999999</v>
      </c>
      <c r="P24" s="586">
        <v>553544.69799999997</v>
      </c>
      <c r="Q24" s="587">
        <v>94553.789000000004</v>
      </c>
    </row>
    <row r="25" spans="2:17" ht="17.25" customHeight="1" x14ac:dyDescent="0.35">
      <c r="B25" s="17" t="s">
        <v>39</v>
      </c>
      <c r="C25" s="585">
        <v>1634041.17334</v>
      </c>
      <c r="D25" s="585">
        <v>3539.25</v>
      </c>
      <c r="E25" s="585">
        <v>117061.07985923599</v>
      </c>
      <c r="F25" s="585">
        <v>1520519.343480764</v>
      </c>
      <c r="G25" s="585">
        <v>856413.25100000005</v>
      </c>
      <c r="H25" s="585">
        <v>0</v>
      </c>
      <c r="I25" s="585">
        <v>775883.21200000006</v>
      </c>
      <c r="J25" s="585">
        <v>0</v>
      </c>
      <c r="K25" s="586">
        <v>1601049.3824807641</v>
      </c>
      <c r="L25" s="586">
        <v>1363567.7748713531</v>
      </c>
      <c r="M25" s="586">
        <v>156795.1209122939</v>
      </c>
      <c r="N25" s="586">
        <v>554952.40008989908</v>
      </c>
      <c r="O25" s="586">
        <v>-474265.9133927818</v>
      </c>
      <c r="P25" s="586">
        <v>125743.478</v>
      </c>
      <c r="Q25" s="587">
        <v>-348522.43539278168</v>
      </c>
    </row>
    <row r="26" spans="2:17" ht="17.25" customHeight="1" x14ac:dyDescent="0.35">
      <c r="B26" s="17" t="s">
        <v>40</v>
      </c>
      <c r="C26" s="585">
        <v>8185589.5645800009</v>
      </c>
      <c r="D26" s="585">
        <v>106898.429</v>
      </c>
      <c r="E26" s="585">
        <v>2017505.903604001</v>
      </c>
      <c r="F26" s="585">
        <v>6274982.0899760006</v>
      </c>
      <c r="G26" s="585">
        <v>2497679.7440680331</v>
      </c>
      <c r="H26" s="585">
        <v>82011.109589220257</v>
      </c>
      <c r="I26" s="585">
        <v>2443753.6753517999</v>
      </c>
      <c r="J26" s="585">
        <v>168335.91866967859</v>
      </c>
      <c r="K26" s="586">
        <v>6242583.3496117759</v>
      </c>
      <c r="L26" s="586">
        <v>4112213.7171336329</v>
      </c>
      <c r="M26" s="586">
        <v>588544.59571990697</v>
      </c>
      <c r="N26" s="586">
        <v>1783557.777173091</v>
      </c>
      <c r="O26" s="586">
        <v>-241732.74041485501</v>
      </c>
      <c r="P26" s="586">
        <v>414422.46823</v>
      </c>
      <c r="Q26" s="587">
        <v>172689.7278151451</v>
      </c>
    </row>
    <row r="27" spans="2:17" ht="17.25" customHeight="1" x14ac:dyDescent="0.35">
      <c r="B27" s="17" t="s">
        <v>41</v>
      </c>
      <c r="C27" s="585">
        <v>6793985.9662899999</v>
      </c>
      <c r="D27" s="585">
        <v>406738.74229000002</v>
      </c>
      <c r="E27" s="585">
        <v>3991466.2262225319</v>
      </c>
      <c r="F27" s="585">
        <v>3209258.4823574689</v>
      </c>
      <c r="G27" s="585">
        <v>995815.21900000004</v>
      </c>
      <c r="H27" s="585">
        <v>0</v>
      </c>
      <c r="I27" s="585">
        <v>1076009.1769999999</v>
      </c>
      <c r="J27" s="585">
        <v>54061.506999999998</v>
      </c>
      <c r="K27" s="586">
        <v>3075003.0173574691</v>
      </c>
      <c r="L27" s="586">
        <v>1698714.850218297</v>
      </c>
      <c r="M27" s="586">
        <v>235792.1428529869</v>
      </c>
      <c r="N27" s="586">
        <v>861048.90491832863</v>
      </c>
      <c r="O27" s="586">
        <v>279447.11936785618</v>
      </c>
      <c r="P27" s="586">
        <v>0</v>
      </c>
      <c r="Q27" s="587">
        <v>279447.11936785618</v>
      </c>
    </row>
    <row r="28" spans="2:17" ht="17.25" customHeight="1" x14ac:dyDescent="0.35">
      <c r="B28" s="17" t="s">
        <v>282</v>
      </c>
      <c r="C28" s="585">
        <v>2637926</v>
      </c>
      <c r="D28" s="585">
        <v>146793</v>
      </c>
      <c r="E28" s="585">
        <v>1644523</v>
      </c>
      <c r="F28" s="585">
        <v>1140197</v>
      </c>
      <c r="G28" s="585">
        <v>1029244</v>
      </c>
      <c r="H28" s="585">
        <v>27965</v>
      </c>
      <c r="I28" s="585">
        <v>542034</v>
      </c>
      <c r="J28" s="585">
        <v>7179</v>
      </c>
      <c r="K28" s="586">
        <v>1648193</v>
      </c>
      <c r="L28" s="586">
        <v>2137870</v>
      </c>
      <c r="M28" s="586">
        <v>148004</v>
      </c>
      <c r="N28" s="586">
        <v>1255876</v>
      </c>
      <c r="O28" s="586">
        <v>-1893556</v>
      </c>
      <c r="P28" s="586">
        <v>956009</v>
      </c>
      <c r="Q28" s="587">
        <v>-937548</v>
      </c>
    </row>
    <row r="29" spans="2:17" ht="17.25" customHeight="1" x14ac:dyDescent="0.35">
      <c r="B29" s="17" t="s">
        <v>42</v>
      </c>
      <c r="C29" s="585">
        <v>2733624.693</v>
      </c>
      <c r="D29" s="585">
        <v>11516.623</v>
      </c>
      <c r="E29" s="585">
        <v>776903.70499999996</v>
      </c>
      <c r="F29" s="585">
        <v>1968237.611</v>
      </c>
      <c r="G29" s="585">
        <v>643826.58700000006</v>
      </c>
      <c r="H29" s="585">
        <v>0</v>
      </c>
      <c r="I29" s="585">
        <v>566141.79156244721</v>
      </c>
      <c r="J29" s="585">
        <v>0</v>
      </c>
      <c r="K29" s="586">
        <v>2045922.406437553</v>
      </c>
      <c r="L29" s="586">
        <v>1938873.390897325</v>
      </c>
      <c r="M29" s="586">
        <v>201391.51704000001</v>
      </c>
      <c r="N29" s="586">
        <v>869851.01248912164</v>
      </c>
      <c r="O29" s="586">
        <v>-964193.51398889348</v>
      </c>
      <c r="P29" s="586">
        <v>181633.674</v>
      </c>
      <c r="Q29" s="587">
        <v>-782559.83998889371</v>
      </c>
    </row>
    <row r="30" spans="2:17" ht="17.25" customHeight="1" x14ac:dyDescent="0.35">
      <c r="B30" s="17" t="s">
        <v>283</v>
      </c>
      <c r="C30" s="585">
        <v>16059306.802379981</v>
      </c>
      <c r="D30" s="585">
        <v>620837.45855999994</v>
      </c>
      <c r="E30" s="585">
        <v>2564543.9849100001</v>
      </c>
      <c r="F30" s="585">
        <v>14115600.27602998</v>
      </c>
      <c r="G30" s="585">
        <v>4842322.961283775</v>
      </c>
      <c r="H30" s="585">
        <v>109619.31600000001</v>
      </c>
      <c r="I30" s="585">
        <v>4984295.1043889457</v>
      </c>
      <c r="J30" s="585">
        <v>109619.31600000001</v>
      </c>
      <c r="K30" s="586">
        <v>13973628.13292481</v>
      </c>
      <c r="L30" s="586">
        <v>9690203.7140615005</v>
      </c>
      <c r="M30" s="586">
        <v>1255154.6563625711</v>
      </c>
      <c r="N30" s="586">
        <v>2929778.2084934618</v>
      </c>
      <c r="O30" s="586">
        <v>98491.554007278915</v>
      </c>
      <c r="P30" s="586">
        <v>0</v>
      </c>
      <c r="Q30" s="587">
        <v>98491.554007278915</v>
      </c>
    </row>
    <row r="31" spans="2:17" ht="17.25" customHeight="1" x14ac:dyDescent="0.35">
      <c r="B31" s="17" t="s">
        <v>284</v>
      </c>
      <c r="C31" s="585">
        <v>2689966.0649999999</v>
      </c>
      <c r="D31" s="585">
        <v>13616.174999999999</v>
      </c>
      <c r="E31" s="585">
        <v>520284.69</v>
      </c>
      <c r="F31" s="585">
        <v>2183297.5499999998</v>
      </c>
      <c r="G31" s="585">
        <v>806542.92500000005</v>
      </c>
      <c r="H31" s="585">
        <v>0</v>
      </c>
      <c r="I31" s="585">
        <v>963773.78899999999</v>
      </c>
      <c r="J31" s="585">
        <v>0</v>
      </c>
      <c r="K31" s="586">
        <v>2026066.686</v>
      </c>
      <c r="L31" s="586">
        <v>1252602.9650000001</v>
      </c>
      <c r="M31" s="586">
        <v>206803.177</v>
      </c>
      <c r="N31" s="586">
        <v>558061.15700000001</v>
      </c>
      <c r="O31" s="586">
        <v>8599.3870000000006</v>
      </c>
      <c r="P31" s="586">
        <v>97168.554000000004</v>
      </c>
      <c r="Q31" s="587">
        <v>105767.94100000001</v>
      </c>
    </row>
    <row r="32" spans="2:17" ht="17.25" customHeight="1" x14ac:dyDescent="0.35">
      <c r="B32" s="17" t="s">
        <v>285</v>
      </c>
      <c r="C32" s="585">
        <v>1563469.811</v>
      </c>
      <c r="D32" s="585">
        <v>32100.164000000001</v>
      </c>
      <c r="E32" s="585">
        <v>149818.15100000001</v>
      </c>
      <c r="F32" s="585">
        <v>1445751.824</v>
      </c>
      <c r="G32" s="585">
        <v>542467.97900000005</v>
      </c>
      <c r="H32" s="585">
        <v>0</v>
      </c>
      <c r="I32" s="585">
        <v>583076.22100000002</v>
      </c>
      <c r="J32" s="585">
        <v>0</v>
      </c>
      <c r="K32" s="586">
        <v>1405143.5819999999</v>
      </c>
      <c r="L32" s="586">
        <v>935912.45419000008</v>
      </c>
      <c r="M32" s="586">
        <v>127656.808</v>
      </c>
      <c r="N32" s="586">
        <v>440926.14500000002</v>
      </c>
      <c r="O32" s="586">
        <v>-99351.825190000105</v>
      </c>
      <c r="P32" s="586">
        <v>0</v>
      </c>
      <c r="Q32" s="587">
        <v>-99351.825190000105</v>
      </c>
    </row>
    <row r="33" spans="2:17" ht="17.25" customHeight="1" x14ac:dyDescent="0.35">
      <c r="B33" s="17" t="s">
        <v>286</v>
      </c>
      <c r="C33" s="585">
        <v>2756110.8252899991</v>
      </c>
      <c r="D33" s="585">
        <v>0</v>
      </c>
      <c r="E33" s="585">
        <v>967453.65724433342</v>
      </c>
      <c r="F33" s="585">
        <v>1788657.1680456661</v>
      </c>
      <c r="G33" s="585">
        <v>876843.15983815573</v>
      </c>
      <c r="H33" s="585">
        <v>11386.63282779777</v>
      </c>
      <c r="I33" s="585">
        <v>851172.92248060938</v>
      </c>
      <c r="J33" s="585">
        <v>7529.2026698196223</v>
      </c>
      <c r="K33" s="586">
        <v>1818184.83556119</v>
      </c>
      <c r="L33" s="586">
        <v>972646.11163147085</v>
      </c>
      <c r="M33" s="586">
        <v>183677.16454193261</v>
      </c>
      <c r="N33" s="586">
        <v>698783.21419326763</v>
      </c>
      <c r="O33" s="586">
        <v>-36921.654805480917</v>
      </c>
      <c r="P33" s="586">
        <v>259830.82495180229</v>
      </c>
      <c r="Q33" s="587">
        <v>222909.1701463213</v>
      </c>
    </row>
    <row r="34" spans="2:17" ht="17.25" customHeight="1" x14ac:dyDescent="0.35">
      <c r="B34" s="17" t="s">
        <v>287</v>
      </c>
      <c r="C34" s="585">
        <v>249869.584</v>
      </c>
      <c r="D34" s="585">
        <v>0</v>
      </c>
      <c r="E34" s="585">
        <v>75005.463369999983</v>
      </c>
      <c r="F34" s="585">
        <v>174864.12062999999</v>
      </c>
      <c r="G34" s="585">
        <v>882531.37699999998</v>
      </c>
      <c r="H34" s="585">
        <v>52244.273999999998</v>
      </c>
      <c r="I34" s="585">
        <v>22240.000085750002</v>
      </c>
      <c r="J34" s="585">
        <v>9552.5264599999991</v>
      </c>
      <c r="K34" s="586">
        <v>1077847.2450842501</v>
      </c>
      <c r="L34" s="586">
        <v>746138.60928075283</v>
      </c>
      <c r="M34" s="586">
        <v>-3353.0356299999999</v>
      </c>
      <c r="N34" s="586">
        <v>135107.23499999999</v>
      </c>
      <c r="O34" s="586">
        <v>199954.43643349709</v>
      </c>
      <c r="P34" s="586">
        <v>32720.99982688528</v>
      </c>
      <c r="Q34" s="587">
        <v>232675.43626038241</v>
      </c>
    </row>
    <row r="35" spans="2:17" ht="17.25" customHeight="1" x14ac:dyDescent="0.35">
      <c r="B35" s="17" t="s">
        <v>288</v>
      </c>
      <c r="C35" s="585">
        <v>120754.8343078038</v>
      </c>
      <c r="D35" s="585">
        <v>0</v>
      </c>
      <c r="E35" s="585">
        <v>76974.593999999997</v>
      </c>
      <c r="F35" s="585">
        <v>43780.240307803768</v>
      </c>
      <c r="G35" s="585">
        <v>0</v>
      </c>
      <c r="H35" s="585">
        <v>0</v>
      </c>
      <c r="I35" s="585">
        <v>38576.714</v>
      </c>
      <c r="J35" s="585">
        <v>0</v>
      </c>
      <c r="K35" s="586">
        <v>5203.5263078037651</v>
      </c>
      <c r="L35" s="586">
        <v>44096.163999999997</v>
      </c>
      <c r="M35" s="586">
        <v>-2693.1959999999999</v>
      </c>
      <c r="N35" s="586">
        <v>35963.057999999997</v>
      </c>
      <c r="O35" s="586">
        <v>-72162.49969219623</v>
      </c>
      <c r="P35" s="586">
        <v>3812.3510000000001</v>
      </c>
      <c r="Q35" s="587">
        <v>-68350.148692196235</v>
      </c>
    </row>
    <row r="36" spans="2:17" ht="17.25" customHeight="1" x14ac:dyDescent="0.35">
      <c r="B36" s="17" t="s">
        <v>48</v>
      </c>
      <c r="C36" s="585">
        <v>880497.31576999999</v>
      </c>
      <c r="D36" s="585">
        <v>0</v>
      </c>
      <c r="E36" s="585">
        <v>124031.30004493499</v>
      </c>
      <c r="F36" s="585">
        <v>756466.01572506514</v>
      </c>
      <c r="G36" s="585">
        <v>436933.86363575031</v>
      </c>
      <c r="H36" s="585">
        <v>0</v>
      </c>
      <c r="I36" s="585">
        <v>0</v>
      </c>
      <c r="J36" s="585">
        <v>0</v>
      </c>
      <c r="K36" s="586">
        <v>1193399.879360816</v>
      </c>
      <c r="L36" s="586">
        <v>421987.91327800002</v>
      </c>
      <c r="M36" s="586">
        <v>27251.996844997218</v>
      </c>
      <c r="N36" s="586">
        <v>357454.22275714541</v>
      </c>
      <c r="O36" s="586">
        <v>386705.74648067268</v>
      </c>
      <c r="P36" s="586">
        <v>52500.071058225098</v>
      </c>
      <c r="Q36" s="587">
        <v>439205.81753889762</v>
      </c>
    </row>
    <row r="37" spans="2:17" ht="17.25" customHeight="1" x14ac:dyDescent="0.35">
      <c r="B37" s="17" t="s">
        <v>49</v>
      </c>
      <c r="C37" s="585">
        <v>2058653.77311</v>
      </c>
      <c r="D37" s="585">
        <v>33157.862999999998</v>
      </c>
      <c r="E37" s="585">
        <v>838119.23600000003</v>
      </c>
      <c r="F37" s="585">
        <v>1253692.40011</v>
      </c>
      <c r="G37" s="585">
        <v>250231.37700000001</v>
      </c>
      <c r="H37" s="585">
        <v>0</v>
      </c>
      <c r="I37" s="585">
        <v>289327.70400000003</v>
      </c>
      <c r="J37" s="585">
        <v>0</v>
      </c>
      <c r="K37" s="586">
        <v>1214596.07311</v>
      </c>
      <c r="L37" s="586">
        <v>378714.21271493728</v>
      </c>
      <c r="M37" s="586">
        <v>58953.245000000003</v>
      </c>
      <c r="N37" s="586">
        <v>572899.4046550343</v>
      </c>
      <c r="O37" s="586">
        <v>204029.21074002839</v>
      </c>
      <c r="P37" s="586">
        <v>322038.03200000001</v>
      </c>
      <c r="Q37" s="587">
        <v>526067.24274002854</v>
      </c>
    </row>
    <row r="38" spans="2:17" ht="17.25" customHeight="1" x14ac:dyDescent="0.35">
      <c r="B38" s="17" t="s">
        <v>289</v>
      </c>
      <c r="C38" s="585">
        <v>7358995.2479999997</v>
      </c>
      <c r="D38" s="585">
        <v>129865.538</v>
      </c>
      <c r="E38" s="585">
        <v>2860177.088</v>
      </c>
      <c r="F38" s="585">
        <v>4628683.6979999999</v>
      </c>
      <c r="G38" s="585">
        <v>1864251.1980000001</v>
      </c>
      <c r="H38" s="585">
        <v>0</v>
      </c>
      <c r="I38" s="585">
        <v>1931596.1229999999</v>
      </c>
      <c r="J38" s="585">
        <v>0</v>
      </c>
      <c r="K38" s="586">
        <v>4561338.773</v>
      </c>
      <c r="L38" s="586">
        <v>2213084.0389999999</v>
      </c>
      <c r="M38" s="586">
        <v>191439.753</v>
      </c>
      <c r="N38" s="586">
        <v>1819846.6910000001</v>
      </c>
      <c r="O38" s="586">
        <v>336968.29</v>
      </c>
      <c r="P38" s="586">
        <v>762681.7</v>
      </c>
      <c r="Q38" s="587">
        <v>1099649.99</v>
      </c>
    </row>
    <row r="39" spans="2:17" ht="17.25" customHeight="1" x14ac:dyDescent="0.35">
      <c r="B39" s="17" t="s">
        <v>50</v>
      </c>
      <c r="C39" s="585">
        <v>1987057.2426500011</v>
      </c>
      <c r="D39" s="585">
        <v>0</v>
      </c>
      <c r="E39" s="585">
        <v>796318.52899999998</v>
      </c>
      <c r="F39" s="585">
        <v>1190738.713650001</v>
      </c>
      <c r="G39" s="585">
        <v>400653.42200000002</v>
      </c>
      <c r="H39" s="585">
        <v>68471.214999999997</v>
      </c>
      <c r="I39" s="585">
        <v>624118.87100000004</v>
      </c>
      <c r="J39" s="585">
        <v>339133.47333000001</v>
      </c>
      <c r="K39" s="586">
        <v>696611.00632000074</v>
      </c>
      <c r="L39" s="586">
        <v>304841.30509244319</v>
      </c>
      <c r="M39" s="586">
        <v>3857.6350000000002</v>
      </c>
      <c r="N39" s="586">
        <v>836437.30709749984</v>
      </c>
      <c r="O39" s="586">
        <v>-448525.24086994241</v>
      </c>
      <c r="P39" s="586">
        <v>62750.887999999977</v>
      </c>
      <c r="Q39" s="587">
        <v>-385774.35286994238</v>
      </c>
    </row>
    <row r="40" spans="2:17" ht="17.25" customHeight="1" x14ac:dyDescent="0.35">
      <c r="B40" s="17" t="s">
        <v>51</v>
      </c>
      <c r="C40" s="585">
        <v>376133</v>
      </c>
      <c r="D40" s="585">
        <v>8120</v>
      </c>
      <c r="E40" s="585">
        <v>85743</v>
      </c>
      <c r="F40" s="585">
        <v>298510</v>
      </c>
      <c r="G40" s="585">
        <v>455341</v>
      </c>
      <c r="H40" s="585">
        <v>112911</v>
      </c>
      <c r="I40" s="585">
        <v>134541</v>
      </c>
      <c r="J40" s="585">
        <v>112911</v>
      </c>
      <c r="K40" s="586">
        <v>619310</v>
      </c>
      <c r="L40" s="586">
        <v>301558</v>
      </c>
      <c r="M40" s="586">
        <v>33634</v>
      </c>
      <c r="N40" s="586">
        <v>280248</v>
      </c>
      <c r="O40" s="586">
        <v>3870</v>
      </c>
      <c r="P40" s="586">
        <v>0</v>
      </c>
      <c r="Q40" s="587">
        <v>3870</v>
      </c>
    </row>
    <row r="41" spans="2:17" ht="17.25" customHeight="1" x14ac:dyDescent="0.35">
      <c r="B41" s="17" t="s">
        <v>52</v>
      </c>
      <c r="C41" s="585">
        <v>3412308.6830000002</v>
      </c>
      <c r="D41" s="585">
        <v>0</v>
      </c>
      <c r="E41" s="585">
        <v>8660.0750000000007</v>
      </c>
      <c r="F41" s="585">
        <v>3403648.608</v>
      </c>
      <c r="G41" s="585">
        <v>0</v>
      </c>
      <c r="H41" s="585">
        <v>0</v>
      </c>
      <c r="I41" s="585">
        <v>636458.54399999999</v>
      </c>
      <c r="J41" s="585">
        <v>0</v>
      </c>
      <c r="K41" s="586">
        <v>2767190.0639999998</v>
      </c>
      <c r="L41" s="586">
        <v>1738140.2620000001</v>
      </c>
      <c r="M41" s="586">
        <v>315565.04399999999</v>
      </c>
      <c r="N41" s="586">
        <v>614653.16859050002</v>
      </c>
      <c r="O41" s="586">
        <v>98831.589409500128</v>
      </c>
      <c r="P41" s="586">
        <v>0</v>
      </c>
      <c r="Q41" s="587">
        <v>98831.589409500128</v>
      </c>
    </row>
    <row r="42" spans="2:17" ht="17.25" customHeight="1" x14ac:dyDescent="0.35">
      <c r="B42" s="17" t="s">
        <v>54</v>
      </c>
      <c r="C42" s="585">
        <v>0</v>
      </c>
      <c r="D42" s="585">
        <v>0</v>
      </c>
      <c r="E42" s="585">
        <v>0</v>
      </c>
      <c r="F42" s="585">
        <v>0</v>
      </c>
      <c r="G42" s="585">
        <v>0</v>
      </c>
      <c r="H42" s="585">
        <v>0</v>
      </c>
      <c r="I42" s="585">
        <v>0</v>
      </c>
      <c r="J42" s="585">
        <v>0</v>
      </c>
      <c r="K42" s="586">
        <v>0</v>
      </c>
      <c r="L42" s="586">
        <v>0</v>
      </c>
      <c r="M42" s="586">
        <v>0</v>
      </c>
      <c r="N42" s="586">
        <v>0</v>
      </c>
      <c r="O42" s="586">
        <v>0</v>
      </c>
      <c r="P42" s="586">
        <v>0</v>
      </c>
      <c r="Q42" s="587">
        <v>0</v>
      </c>
    </row>
    <row r="43" spans="2:17" ht="17.25" customHeight="1" x14ac:dyDescent="0.35">
      <c r="B43" s="163" t="s">
        <v>55</v>
      </c>
      <c r="C43" s="588">
        <f t="shared" ref="C43:Q43" si="0">SUM(C6:C42)</f>
        <v>190877074.319561</v>
      </c>
      <c r="D43" s="588">
        <f t="shared" si="0"/>
        <v>3900020.6876200032</v>
      </c>
      <c r="E43" s="588">
        <f t="shared" si="0"/>
        <v>61868729.873799294</v>
      </c>
      <c r="F43" s="588">
        <f t="shared" si="0"/>
        <v>132908365.13338171</v>
      </c>
      <c r="G43" s="588">
        <f t="shared" si="0"/>
        <v>46336995.965100072</v>
      </c>
      <c r="H43" s="588">
        <f t="shared" si="0"/>
        <v>810613.14041701797</v>
      </c>
      <c r="I43" s="588">
        <f t="shared" si="0"/>
        <v>49095641.421384074</v>
      </c>
      <c r="J43" s="588">
        <f t="shared" si="0"/>
        <v>1197694.4781915972</v>
      </c>
      <c r="K43" s="588">
        <f t="shared" si="0"/>
        <v>129762638.33932319</v>
      </c>
      <c r="L43" s="588">
        <f t="shared" si="0"/>
        <v>87860422.906515181</v>
      </c>
      <c r="M43" s="588">
        <f t="shared" si="0"/>
        <v>9479931.4412183464</v>
      </c>
      <c r="N43" s="588">
        <f t="shared" si="0"/>
        <v>38109527.256168954</v>
      </c>
      <c r="O43" s="588">
        <f t="shared" si="0"/>
        <v>-5687241.2645792933</v>
      </c>
      <c r="P43" s="588">
        <f t="shared" si="0"/>
        <v>12969152.538769202</v>
      </c>
      <c r="Q43" s="588">
        <f t="shared" si="0"/>
        <v>7281910.274189909</v>
      </c>
    </row>
    <row r="44" spans="2:17" ht="17.25" customHeight="1" x14ac:dyDescent="0.35">
      <c r="B44" s="837" t="s">
        <v>56</v>
      </c>
      <c r="C44" s="723"/>
      <c r="D44" s="723"/>
      <c r="E44" s="723"/>
      <c r="F44" s="723"/>
      <c r="G44" s="723"/>
      <c r="H44" s="723"/>
      <c r="I44" s="723"/>
      <c r="J44" s="723"/>
      <c r="K44" s="723"/>
      <c r="L44" s="723"/>
      <c r="M44" s="723"/>
      <c r="N44" s="723"/>
      <c r="O44" s="723"/>
      <c r="P44" s="723"/>
      <c r="Q44" s="724"/>
    </row>
    <row r="45" spans="2:17" ht="17.25" customHeight="1" x14ac:dyDescent="0.35">
      <c r="B45" s="17" t="s">
        <v>57</v>
      </c>
      <c r="C45" s="585">
        <v>0</v>
      </c>
      <c r="D45" s="585">
        <v>6627757.907804125</v>
      </c>
      <c r="E45" s="585">
        <v>2714233.7741376059</v>
      </c>
      <c r="F45" s="585">
        <v>3913524.1336665181</v>
      </c>
      <c r="G45" s="585">
        <v>2266784.2930130102</v>
      </c>
      <c r="H45" s="585">
        <v>0</v>
      </c>
      <c r="I45" s="585">
        <v>1174352.390885714</v>
      </c>
      <c r="J45" s="585">
        <v>0</v>
      </c>
      <c r="K45" s="585">
        <v>5005956.0357938148</v>
      </c>
      <c r="L45" s="585">
        <v>2676899.1314408761</v>
      </c>
      <c r="M45" s="585">
        <v>1066247.713</v>
      </c>
      <c r="N45" s="585">
        <v>695984.07718576503</v>
      </c>
      <c r="O45" s="585">
        <v>566825.11416717398</v>
      </c>
      <c r="P45" s="585">
        <v>896036.48676385544</v>
      </c>
      <c r="Q45" s="593">
        <v>1462861.6009310291</v>
      </c>
    </row>
    <row r="46" spans="2:17" ht="17.25" customHeight="1" x14ac:dyDescent="0.35">
      <c r="B46" s="17" t="s">
        <v>290</v>
      </c>
      <c r="C46" s="585">
        <v>0</v>
      </c>
      <c r="D46" s="585">
        <v>4313662.057</v>
      </c>
      <c r="E46" s="585">
        <v>483188.38799999998</v>
      </c>
      <c r="F46" s="585">
        <v>3830473.6690000002</v>
      </c>
      <c r="G46" s="585">
        <v>1458692.5549999999</v>
      </c>
      <c r="H46" s="585">
        <v>0</v>
      </c>
      <c r="I46" s="585">
        <v>1498604.047</v>
      </c>
      <c r="J46" s="585">
        <v>0</v>
      </c>
      <c r="K46" s="585">
        <v>3790562.1770000001</v>
      </c>
      <c r="L46" s="585">
        <v>1998973.6440000001</v>
      </c>
      <c r="M46" s="585">
        <v>-62167.79</v>
      </c>
      <c r="N46" s="585">
        <v>516886.26590400003</v>
      </c>
      <c r="O46" s="585">
        <v>1336870.0570960001</v>
      </c>
      <c r="P46" s="585">
        <v>0</v>
      </c>
      <c r="Q46" s="593">
        <v>1336870.0570960001</v>
      </c>
    </row>
    <row r="47" spans="2:17" ht="17.25" customHeight="1" x14ac:dyDescent="0.35">
      <c r="B47" s="17" t="s">
        <v>291</v>
      </c>
      <c r="C47" s="585">
        <v>0</v>
      </c>
      <c r="D47" s="585">
        <v>2634543.6570000001</v>
      </c>
      <c r="E47" s="585">
        <v>248435.80799999999</v>
      </c>
      <c r="F47" s="585">
        <v>2386107.8489999999</v>
      </c>
      <c r="G47" s="585">
        <v>691107.97465399897</v>
      </c>
      <c r="H47" s="585">
        <v>42679.730794310068</v>
      </c>
      <c r="I47" s="585">
        <v>997453.49707822711</v>
      </c>
      <c r="J47" s="585">
        <v>22408.207599238169</v>
      </c>
      <c r="K47" s="585">
        <v>2100033.849770844</v>
      </c>
      <c r="L47" s="585">
        <v>709349.41435330315</v>
      </c>
      <c r="M47" s="585">
        <v>718248.81400000001</v>
      </c>
      <c r="N47" s="585">
        <v>323188.45002999989</v>
      </c>
      <c r="O47" s="585">
        <v>349247.17138754053</v>
      </c>
      <c r="P47" s="585">
        <v>205738.25716000001</v>
      </c>
      <c r="Q47" s="593">
        <v>554985.42854754045</v>
      </c>
    </row>
    <row r="48" spans="2:17" ht="17.25" customHeight="1" x14ac:dyDescent="0.35">
      <c r="B48" s="102" t="s">
        <v>59</v>
      </c>
      <c r="C48" s="585">
        <v>0</v>
      </c>
      <c r="D48" s="585">
        <v>16113205.916999999</v>
      </c>
      <c r="E48" s="585">
        <v>887168.85869000084</v>
      </c>
      <c r="F48" s="585">
        <v>15226037.05831</v>
      </c>
      <c r="G48" s="585">
        <v>4029278.1290000002</v>
      </c>
      <c r="H48" s="585">
        <v>0</v>
      </c>
      <c r="I48" s="585">
        <v>3363700.338</v>
      </c>
      <c r="J48" s="585">
        <v>141975.62599999999</v>
      </c>
      <c r="K48" s="585">
        <v>15749639.223309999</v>
      </c>
      <c r="L48" s="585">
        <v>7360848.9280000003</v>
      </c>
      <c r="M48" s="585">
        <v>4608768.9230000004</v>
      </c>
      <c r="N48" s="585">
        <v>1139500.233</v>
      </c>
      <c r="O48" s="585">
        <v>2640521.1393099991</v>
      </c>
      <c r="P48" s="585">
        <v>3124146</v>
      </c>
      <c r="Q48" s="593">
        <v>5764667.1393100005</v>
      </c>
    </row>
    <row r="49" spans="2:17" ht="17.25" customHeight="1" x14ac:dyDescent="0.35">
      <c r="B49" s="245" t="s">
        <v>292</v>
      </c>
      <c r="C49" s="594">
        <v>0</v>
      </c>
      <c r="D49" s="594">
        <v>5057217.1349999998</v>
      </c>
      <c r="E49" s="594">
        <v>947558.647</v>
      </c>
      <c r="F49" s="594">
        <v>4109658.4879999999</v>
      </c>
      <c r="G49" s="594">
        <v>705115.60900000005</v>
      </c>
      <c r="H49" s="594">
        <v>0</v>
      </c>
      <c r="I49" s="594">
        <v>968798.11800000002</v>
      </c>
      <c r="J49" s="594">
        <v>0</v>
      </c>
      <c r="K49" s="594">
        <v>3845975.9789999998</v>
      </c>
      <c r="L49" s="594">
        <v>1911117.245340856</v>
      </c>
      <c r="M49" s="594">
        <v>1237951.7965346279</v>
      </c>
      <c r="N49" s="594">
        <v>383452.74900000001</v>
      </c>
      <c r="O49" s="594">
        <v>313454.1881245157</v>
      </c>
      <c r="P49" s="594">
        <v>209057.10900000011</v>
      </c>
      <c r="Q49" s="595">
        <v>522511.29712451552</v>
      </c>
    </row>
    <row r="50" spans="2:17" ht="17.25" customHeight="1" x14ac:dyDescent="0.35">
      <c r="B50" s="244" t="s">
        <v>55</v>
      </c>
      <c r="C50" s="599">
        <f t="shared" ref="C50:Q50" si="1">SUM(C45:C49)</f>
        <v>0</v>
      </c>
      <c r="D50" s="599">
        <f t="shared" si="1"/>
        <v>34746386.673804119</v>
      </c>
      <c r="E50" s="599">
        <f t="shared" si="1"/>
        <v>5280585.4758276064</v>
      </c>
      <c r="F50" s="599">
        <f t="shared" si="1"/>
        <v>29465801.197976515</v>
      </c>
      <c r="G50" s="599">
        <f t="shared" si="1"/>
        <v>9150978.5606670082</v>
      </c>
      <c r="H50" s="599">
        <f t="shared" si="1"/>
        <v>42679.730794310068</v>
      </c>
      <c r="I50" s="599">
        <f t="shared" si="1"/>
        <v>8002908.3909639409</v>
      </c>
      <c r="J50" s="599">
        <f t="shared" si="1"/>
        <v>164383.83359923816</v>
      </c>
      <c r="K50" s="599">
        <f t="shared" si="1"/>
        <v>30492167.264874656</v>
      </c>
      <c r="L50" s="599">
        <f t="shared" si="1"/>
        <v>14657188.363135034</v>
      </c>
      <c r="M50" s="599">
        <f t="shared" si="1"/>
        <v>7569049.4565346278</v>
      </c>
      <c r="N50" s="599">
        <f t="shared" si="1"/>
        <v>3059011.7751197647</v>
      </c>
      <c r="O50" s="599">
        <f t="shared" si="1"/>
        <v>5206917.6700852299</v>
      </c>
      <c r="P50" s="599">
        <f t="shared" si="1"/>
        <v>4434977.8529238561</v>
      </c>
      <c r="Q50" s="599">
        <f t="shared" si="1"/>
        <v>9641895.523009086</v>
      </c>
    </row>
    <row r="51" spans="2:17" ht="17.25" customHeight="1" x14ac:dyDescent="0.35">
      <c r="B51" s="835" t="s">
        <v>61</v>
      </c>
      <c r="C51" s="728"/>
      <c r="D51" s="728"/>
      <c r="E51" s="728"/>
      <c r="F51" s="728"/>
      <c r="G51" s="728"/>
      <c r="H51" s="728"/>
      <c r="I51" s="728"/>
      <c r="J51" s="728"/>
      <c r="K51" s="728"/>
      <c r="L51" s="728"/>
      <c r="M51" s="728"/>
      <c r="N51" s="728"/>
      <c r="O51" s="728"/>
      <c r="P51" s="728"/>
      <c r="Q51" s="728"/>
    </row>
    <row r="52" spans="2:17" ht="17.25" customHeight="1" x14ac:dyDescent="0.35">
      <c r="D52" s="665">
        <f>E45/D45</f>
        <v>0.40952518361324275</v>
      </c>
    </row>
    <row r="53" spans="2:17" ht="17.25" customHeight="1" x14ac:dyDescent="0.35">
      <c r="D53" s="665">
        <f t="shared" ref="D53:D54" si="2">E46/D46</f>
        <v>0.11201350073678244</v>
      </c>
    </row>
    <row r="54" spans="2:17" ht="17.25" customHeight="1" x14ac:dyDescent="0.35">
      <c r="D54" s="665">
        <f t="shared" si="2"/>
        <v>9.4299370344425454E-2</v>
      </c>
    </row>
    <row r="55" spans="2:17" ht="17.25" customHeight="1" x14ac:dyDescent="0.35">
      <c r="D55" s="665">
        <f>E48/D48</f>
        <v>5.5058494458511603E-2</v>
      </c>
    </row>
    <row r="56" spans="2:17" ht="17.25" customHeight="1" x14ac:dyDescent="0.35">
      <c r="D56" s="665">
        <f>E49/D49</f>
        <v>0.18736760192520388</v>
      </c>
    </row>
    <row r="57" spans="2:17" ht="17.25" customHeight="1" x14ac:dyDescent="0.35">
      <c r="D57" s="665">
        <f>E50/D50</f>
        <v>0.15197509673167622</v>
      </c>
    </row>
  </sheetData>
  <sheetProtection algorithmName="SHA-512" hashValue="jDBnksfy0Xewp9w7sRCDMsuFA5ckBRCJNzXfqtj6oX/H+EqEso90z6kn7KT4ECd55buNv3fzz4WTpJHtNKY72w==" saltValue="Q8NXTYnIrBR+fm7jSKkkfA==" spinCount="100000" sheet="1" objects="1" scenarios="1"/>
  <mergeCells count="4">
    <mergeCell ref="B5:Q5"/>
    <mergeCell ref="B51:Q51"/>
    <mergeCell ref="B3:Q3"/>
    <mergeCell ref="B44:Q44"/>
  </mergeCells>
  <pageMargins left="0.7" right="0.7" top="0.75" bottom="0.75" header="0.3" footer="0.3"/>
  <pageSetup scale="43" orientation="landscape"/>
  <headerFooter>
    <oddFooter>&amp;C_x000D_&amp;1#&amp;"Calibri"&amp;11&amp;K000000 Britam Public</oddFooter>
  </headerFooter>
  <drawing r:id="rId1"/>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46">
    <tabColor rgb="FFCC9900"/>
    <pageSetUpPr fitToPage="1"/>
  </sheetPr>
  <dimension ref="B3:Q51"/>
  <sheetViews>
    <sheetView showGridLines="0" topLeftCell="G36" zoomScale="70" zoomScaleNormal="70" workbookViewId="0"/>
  </sheetViews>
  <sheetFormatPr defaultRowHeight="16.5" customHeight="1" x14ac:dyDescent="0.35"/>
  <cols>
    <col min="1" max="1" width="11.54296875" customWidth="1"/>
    <col min="2" max="2" width="38.453125" customWidth="1"/>
    <col min="3" max="10" width="15.453125" customWidth="1"/>
    <col min="11" max="11" width="14.1796875" customWidth="1"/>
    <col min="12" max="16" width="15.453125" customWidth="1"/>
    <col min="17" max="17" width="16.1796875" bestFit="1" customWidth="1"/>
    <col min="18" max="18" width="12.1796875" bestFit="1" customWidth="1"/>
  </cols>
  <sheetData>
    <row r="3" spans="2:17" ht="21" customHeight="1" x14ac:dyDescent="0.35">
      <c r="B3" s="800" t="s">
        <v>1606</v>
      </c>
      <c r="C3" s="723"/>
      <c r="D3" s="723"/>
      <c r="E3" s="723"/>
      <c r="F3" s="723"/>
      <c r="G3" s="723"/>
      <c r="H3" s="723"/>
      <c r="I3" s="723"/>
      <c r="J3" s="723"/>
      <c r="K3" s="723"/>
      <c r="L3" s="723"/>
      <c r="M3" s="723"/>
      <c r="N3" s="723"/>
      <c r="O3" s="723"/>
      <c r="P3" s="723"/>
      <c r="Q3" s="724"/>
    </row>
    <row r="4" spans="2:17" ht="39.5" customHeight="1" x14ac:dyDescent="0.35">
      <c r="B4" s="13" t="s">
        <v>1</v>
      </c>
      <c r="C4" s="100" t="s">
        <v>420</v>
      </c>
      <c r="D4" s="100" t="s">
        <v>239</v>
      </c>
      <c r="E4" s="100" t="s">
        <v>240</v>
      </c>
      <c r="F4" s="100" t="s">
        <v>421</v>
      </c>
      <c r="G4" s="100" t="s">
        <v>242</v>
      </c>
      <c r="H4" s="100" t="s">
        <v>243</v>
      </c>
      <c r="I4" s="100" t="s">
        <v>244</v>
      </c>
      <c r="J4" s="100" t="s">
        <v>245</v>
      </c>
      <c r="K4" s="16" t="s">
        <v>422</v>
      </c>
      <c r="L4" s="16" t="s">
        <v>246</v>
      </c>
      <c r="M4" s="16" t="s">
        <v>247</v>
      </c>
      <c r="N4" s="16" t="s">
        <v>423</v>
      </c>
      <c r="O4" s="16" t="s">
        <v>249</v>
      </c>
      <c r="P4" s="16" t="s">
        <v>250</v>
      </c>
      <c r="Q4" s="16" t="s">
        <v>424</v>
      </c>
    </row>
    <row r="5" spans="2:17" ht="16.5" customHeight="1" x14ac:dyDescent="0.35">
      <c r="B5" s="794" t="s">
        <v>17</v>
      </c>
      <c r="C5" s="723"/>
      <c r="D5" s="723"/>
      <c r="E5" s="723"/>
      <c r="F5" s="723"/>
      <c r="G5" s="723"/>
      <c r="H5" s="723"/>
      <c r="I5" s="723"/>
      <c r="J5" s="723"/>
      <c r="K5" s="723"/>
      <c r="L5" s="723"/>
      <c r="M5" s="723"/>
      <c r="N5" s="723"/>
      <c r="O5" s="723"/>
      <c r="P5" s="723"/>
      <c r="Q5" s="724"/>
    </row>
    <row r="6" spans="2:17" ht="16.5" customHeight="1" x14ac:dyDescent="0.35">
      <c r="B6" s="17" t="s">
        <v>18</v>
      </c>
      <c r="C6" s="585">
        <v>0</v>
      </c>
      <c r="D6" s="585">
        <v>-105.57002932149101</v>
      </c>
      <c r="E6" s="585">
        <v>338.46309401142008</v>
      </c>
      <c r="F6" s="585">
        <v>1400.664309104716</v>
      </c>
      <c r="G6" s="585">
        <v>20513.132580000009</v>
      </c>
      <c r="H6" s="585">
        <v>649.8705778783949</v>
      </c>
      <c r="I6" s="585">
        <v>0</v>
      </c>
      <c r="J6" s="585">
        <v>0</v>
      </c>
      <c r="K6" s="586">
        <v>0</v>
      </c>
      <c r="L6" s="586">
        <v>13237.31278</v>
      </c>
      <c r="M6" s="586">
        <v>10671.89639</v>
      </c>
      <c r="N6" s="586">
        <v>77937.183449999982</v>
      </c>
      <c r="O6" s="586">
        <v>6390561.3394289482</v>
      </c>
      <c r="P6" s="586">
        <v>21163.94139863185</v>
      </c>
      <c r="Q6" s="587">
        <v>6536368.233979254</v>
      </c>
    </row>
    <row r="7" spans="2:17" ht="16.5" customHeight="1" x14ac:dyDescent="0.35">
      <c r="B7" s="17" t="s">
        <v>19</v>
      </c>
      <c r="C7" s="585">
        <v>0</v>
      </c>
      <c r="D7" s="585">
        <v>11747.204</v>
      </c>
      <c r="E7" s="585">
        <v>390.90300000000002</v>
      </c>
      <c r="F7" s="585">
        <v>11664.491</v>
      </c>
      <c r="G7" s="585">
        <v>8170.1459999999997</v>
      </c>
      <c r="H7" s="585">
        <v>1013.71303</v>
      </c>
      <c r="I7" s="585">
        <v>243414.08499999999</v>
      </c>
      <c r="J7" s="585">
        <v>265319.62487333332</v>
      </c>
      <c r="K7" s="586">
        <v>703645.05645666667</v>
      </c>
      <c r="L7" s="586">
        <v>7625.701</v>
      </c>
      <c r="M7" s="586">
        <v>8823.1569999999992</v>
      </c>
      <c r="N7" s="586">
        <v>11799.612999999999</v>
      </c>
      <c r="O7" s="586">
        <v>3.0000000000000001E-3</v>
      </c>
      <c r="P7" s="586">
        <v>20645.877420000001</v>
      </c>
      <c r="Q7" s="587">
        <v>1294259.5747799999</v>
      </c>
    </row>
    <row r="8" spans="2:17" ht="16.5" customHeight="1" x14ac:dyDescent="0.35">
      <c r="B8" s="17" t="s">
        <v>20</v>
      </c>
      <c r="C8" s="585">
        <v>0</v>
      </c>
      <c r="D8" s="585">
        <v>441.6486499999985</v>
      </c>
      <c r="E8" s="585">
        <v>25181.558560000019</v>
      </c>
      <c r="F8" s="585">
        <v>105402.8354499994</v>
      </c>
      <c r="G8" s="585">
        <v>183797.00776999991</v>
      </c>
      <c r="H8" s="585">
        <v>1563.38283</v>
      </c>
      <c r="I8" s="585">
        <v>222978.27073266101</v>
      </c>
      <c r="J8" s="585">
        <v>31769.99013530754</v>
      </c>
      <c r="K8" s="586">
        <v>0</v>
      </c>
      <c r="L8" s="586">
        <v>89348.241470001754</v>
      </c>
      <c r="M8" s="586">
        <v>44495.172940000019</v>
      </c>
      <c r="N8" s="586">
        <v>55675.3485</v>
      </c>
      <c r="O8" s="586">
        <v>0</v>
      </c>
      <c r="P8" s="586">
        <v>0</v>
      </c>
      <c r="Q8" s="587">
        <v>760653.45703796961</v>
      </c>
    </row>
    <row r="9" spans="2:17" ht="16.5" customHeight="1" x14ac:dyDescent="0.35">
      <c r="B9" s="17" t="s">
        <v>22</v>
      </c>
      <c r="C9" s="585">
        <v>-59.260992108992532</v>
      </c>
      <c r="D9" s="585">
        <v>66791.180328851347</v>
      </c>
      <c r="E9" s="585">
        <v>83469.310855886055</v>
      </c>
      <c r="F9" s="585">
        <v>372415.41599853779</v>
      </c>
      <c r="G9" s="585">
        <v>69941.513274817931</v>
      </c>
      <c r="H9" s="585">
        <v>156716.15569054161</v>
      </c>
      <c r="I9" s="585">
        <v>2233449.478437718</v>
      </c>
      <c r="J9" s="585">
        <v>1642269.156611518</v>
      </c>
      <c r="K9" s="586">
        <v>0</v>
      </c>
      <c r="L9" s="586">
        <v>274468.4981014767</v>
      </c>
      <c r="M9" s="586">
        <v>203113.32841769239</v>
      </c>
      <c r="N9" s="586">
        <v>615623.54284860555</v>
      </c>
      <c r="O9" s="586">
        <v>3809748.7409252198</v>
      </c>
      <c r="P9" s="586">
        <v>161474.48986434861</v>
      </c>
      <c r="Q9" s="587">
        <v>9689421.5503631067</v>
      </c>
    </row>
    <row r="10" spans="2:17" ht="16.5" customHeight="1" x14ac:dyDescent="0.35">
      <c r="B10" s="17" t="s">
        <v>278</v>
      </c>
      <c r="C10" s="585">
        <v>-157.8516699999999</v>
      </c>
      <c r="D10" s="585">
        <v>56205.358900000087</v>
      </c>
      <c r="E10" s="585">
        <v>84600.193620000005</v>
      </c>
      <c r="F10" s="585">
        <v>263845.06306999963</v>
      </c>
      <c r="G10" s="585">
        <v>112196.5172899999</v>
      </c>
      <c r="H10" s="585">
        <v>94764.410369998688</v>
      </c>
      <c r="I10" s="585">
        <v>1370418.6232024189</v>
      </c>
      <c r="J10" s="585">
        <v>909252.53128000023</v>
      </c>
      <c r="K10" s="586">
        <v>0</v>
      </c>
      <c r="L10" s="586">
        <v>308333.90344478848</v>
      </c>
      <c r="M10" s="586">
        <v>111750.9692599992</v>
      </c>
      <c r="N10" s="586">
        <v>781855.20863999764</v>
      </c>
      <c r="O10" s="586">
        <v>3452715.1428368408</v>
      </c>
      <c r="P10" s="586">
        <v>1279837.268611877</v>
      </c>
      <c r="Q10" s="587">
        <v>8825617.3388559204</v>
      </c>
    </row>
    <row r="11" spans="2:17" ht="16.5" customHeight="1" x14ac:dyDescent="0.35">
      <c r="B11" s="17" t="s">
        <v>279</v>
      </c>
      <c r="C11" s="585">
        <v>0</v>
      </c>
      <c r="D11" s="585">
        <v>19691.99472012385</v>
      </c>
      <c r="E11" s="585">
        <v>6949.8073161314469</v>
      </c>
      <c r="F11" s="585">
        <v>28641.456940255801</v>
      </c>
      <c r="G11" s="585">
        <v>14001.037580760571</v>
      </c>
      <c r="H11" s="585">
        <v>12865.606343132989</v>
      </c>
      <c r="I11" s="585">
        <v>704194.38088316692</v>
      </c>
      <c r="J11" s="585">
        <v>210573.48852055511</v>
      </c>
      <c r="K11" s="586">
        <v>0</v>
      </c>
      <c r="L11" s="586">
        <v>9445.3611155251147</v>
      </c>
      <c r="M11" s="586">
        <v>7995.809312163472</v>
      </c>
      <c r="N11" s="586">
        <v>73921.253745901646</v>
      </c>
      <c r="O11" s="586">
        <v>0</v>
      </c>
      <c r="P11" s="586">
        <v>4136.0845694307518</v>
      </c>
      <c r="Q11" s="587">
        <v>1092416.2810471479</v>
      </c>
    </row>
    <row r="12" spans="2:17" ht="16.5" customHeight="1" x14ac:dyDescent="0.35">
      <c r="B12" s="17" t="s">
        <v>25</v>
      </c>
      <c r="C12" s="585">
        <v>0</v>
      </c>
      <c r="D12" s="585">
        <v>80224.928010000018</v>
      </c>
      <c r="E12" s="585">
        <v>146094.94365</v>
      </c>
      <c r="F12" s="585">
        <v>223975.07063000021</v>
      </c>
      <c r="G12" s="585">
        <v>71285.170050000015</v>
      </c>
      <c r="H12" s="585">
        <v>40826.950639999981</v>
      </c>
      <c r="I12" s="585">
        <v>2577117.0322729992</v>
      </c>
      <c r="J12" s="585">
        <v>1917482.4612699989</v>
      </c>
      <c r="K12" s="586">
        <v>0</v>
      </c>
      <c r="L12" s="586">
        <v>122906.06544999989</v>
      </c>
      <c r="M12" s="586">
        <v>410848.40516000008</v>
      </c>
      <c r="N12" s="586">
        <v>439678.53145000018</v>
      </c>
      <c r="O12" s="586">
        <v>6820143.6078134952</v>
      </c>
      <c r="P12" s="586">
        <v>29952.163280000012</v>
      </c>
      <c r="Q12" s="587">
        <v>12880535.32967649</v>
      </c>
    </row>
    <row r="13" spans="2:17" ht="16.5" customHeight="1" x14ac:dyDescent="0.35">
      <c r="B13" s="17" t="s">
        <v>26</v>
      </c>
      <c r="C13" s="585">
        <v>0</v>
      </c>
      <c r="D13" s="585">
        <v>37464.565999999999</v>
      </c>
      <c r="E13" s="585">
        <v>3194.62</v>
      </c>
      <c r="F13" s="585">
        <v>41564.002999999997</v>
      </c>
      <c r="G13" s="585">
        <v>-2246.1010000000001</v>
      </c>
      <c r="H13" s="585">
        <v>-1688.5519999999999</v>
      </c>
      <c r="I13" s="585">
        <v>68375.436000000002</v>
      </c>
      <c r="J13" s="585">
        <v>27663.925999999999</v>
      </c>
      <c r="K13" s="586">
        <v>0</v>
      </c>
      <c r="L13" s="586">
        <v>8118.2049999999999</v>
      </c>
      <c r="M13" s="586">
        <v>9790.7060000000001</v>
      </c>
      <c r="N13" s="586">
        <v>28661.645</v>
      </c>
      <c r="O13" s="586">
        <v>0</v>
      </c>
      <c r="P13" s="586">
        <v>13405.06</v>
      </c>
      <c r="Q13" s="587">
        <v>234303.514</v>
      </c>
    </row>
    <row r="14" spans="2:17" ht="16.5" customHeight="1" x14ac:dyDescent="0.35">
      <c r="B14" s="17" t="s">
        <v>27</v>
      </c>
      <c r="C14" s="585">
        <v>0</v>
      </c>
      <c r="D14" s="585">
        <v>0</v>
      </c>
      <c r="E14" s="585">
        <v>847.09735000000012</v>
      </c>
      <c r="F14" s="585">
        <v>6290.4674300000024</v>
      </c>
      <c r="G14" s="585">
        <v>4985.4321500000005</v>
      </c>
      <c r="H14" s="585">
        <v>697.77562999999998</v>
      </c>
      <c r="I14" s="585">
        <v>846154.03537288413</v>
      </c>
      <c r="J14" s="585">
        <v>325305.5779973325</v>
      </c>
      <c r="K14" s="586">
        <v>3250995.0686497721</v>
      </c>
      <c r="L14" s="586">
        <v>4625.9748200000004</v>
      </c>
      <c r="M14" s="586">
        <v>4501.7867300000007</v>
      </c>
      <c r="N14" s="586">
        <v>11942.00115</v>
      </c>
      <c r="O14" s="586">
        <v>0</v>
      </c>
      <c r="P14" s="586">
        <v>26512.139170679111</v>
      </c>
      <c r="Q14" s="587">
        <v>4482857.3564506667</v>
      </c>
    </row>
    <row r="15" spans="2:17" ht="16.5" customHeight="1" x14ac:dyDescent="0.35">
      <c r="B15" s="17" t="s">
        <v>28</v>
      </c>
      <c r="C15" s="585">
        <v>9.1059999999999999</v>
      </c>
      <c r="D15" s="585">
        <v>14412.673000000001</v>
      </c>
      <c r="E15" s="585">
        <v>12200.397000000001</v>
      </c>
      <c r="F15" s="585">
        <v>21851.573</v>
      </c>
      <c r="G15" s="585">
        <v>36726.220999999998</v>
      </c>
      <c r="H15" s="585">
        <v>28084.968000000001</v>
      </c>
      <c r="I15" s="585">
        <v>1140734.463</v>
      </c>
      <c r="J15" s="585">
        <v>526224.40700000001</v>
      </c>
      <c r="K15" s="586">
        <v>27174.228999999999</v>
      </c>
      <c r="L15" s="586">
        <v>15010.120999999999</v>
      </c>
      <c r="M15" s="586">
        <v>30789.776999999998</v>
      </c>
      <c r="N15" s="586">
        <v>276471.663</v>
      </c>
      <c r="O15" s="586">
        <v>0</v>
      </c>
      <c r="P15" s="586">
        <v>14565.124</v>
      </c>
      <c r="Q15" s="587">
        <v>2144254.7220000001</v>
      </c>
    </row>
    <row r="16" spans="2:17" ht="16.5" customHeight="1" x14ac:dyDescent="0.35">
      <c r="B16" s="17" t="s">
        <v>29</v>
      </c>
      <c r="C16" s="585">
        <v>0</v>
      </c>
      <c r="D16" s="585">
        <v>7648.3546273540114</v>
      </c>
      <c r="E16" s="585">
        <v>37559.671684355417</v>
      </c>
      <c r="F16" s="585">
        <v>126817.04018231459</v>
      </c>
      <c r="G16" s="585">
        <v>35966.734108770434</v>
      </c>
      <c r="H16" s="585">
        <v>52218.505217653234</v>
      </c>
      <c r="I16" s="585">
        <v>851658.90681518323</v>
      </c>
      <c r="J16" s="585">
        <v>898222.44089024968</v>
      </c>
      <c r="K16" s="586">
        <v>0</v>
      </c>
      <c r="L16" s="586">
        <v>182449.0488771204</v>
      </c>
      <c r="M16" s="586">
        <v>99357.000732361586</v>
      </c>
      <c r="N16" s="586">
        <v>107867.2070982726</v>
      </c>
      <c r="O16" s="586">
        <v>1613392.4587745899</v>
      </c>
      <c r="P16" s="586">
        <v>-7688.6003043767732</v>
      </c>
      <c r="Q16" s="587">
        <v>4005468.7687038491</v>
      </c>
    </row>
    <row r="17" spans="2:17" ht="16.5" customHeight="1" x14ac:dyDescent="0.35">
      <c r="B17" s="17" t="s">
        <v>30</v>
      </c>
      <c r="C17" s="585">
        <v>2590.71</v>
      </c>
      <c r="D17" s="585">
        <v>30268.577000000001</v>
      </c>
      <c r="E17" s="585">
        <v>116523.84299999999</v>
      </c>
      <c r="F17" s="585">
        <v>310460.73800000001</v>
      </c>
      <c r="G17" s="585">
        <v>125077.872</v>
      </c>
      <c r="H17" s="585">
        <v>212310.908</v>
      </c>
      <c r="I17" s="585">
        <v>1565066.743</v>
      </c>
      <c r="J17" s="585">
        <v>650533.15500000003</v>
      </c>
      <c r="K17" s="586">
        <v>977581.13100000005</v>
      </c>
      <c r="L17" s="586">
        <v>80717.072</v>
      </c>
      <c r="M17" s="586">
        <v>447874.337</v>
      </c>
      <c r="N17" s="586">
        <v>1011758.689</v>
      </c>
      <c r="O17" s="586">
        <v>1420056.38</v>
      </c>
      <c r="P17" s="586">
        <v>78368.941999999995</v>
      </c>
      <c r="Q17" s="587">
        <v>7029189.0970000001</v>
      </c>
    </row>
    <row r="18" spans="2:17" ht="16.5" customHeight="1" x14ac:dyDescent="0.35">
      <c r="B18" s="17" t="s">
        <v>32</v>
      </c>
      <c r="C18" s="585">
        <v>2795.4690000000001</v>
      </c>
      <c r="D18" s="585">
        <v>54326.533000000003</v>
      </c>
      <c r="E18" s="585">
        <v>56833.534</v>
      </c>
      <c r="F18" s="585">
        <v>182920.56099999999</v>
      </c>
      <c r="G18" s="585">
        <v>89030.482000000004</v>
      </c>
      <c r="H18" s="585">
        <v>147704.05300000001</v>
      </c>
      <c r="I18" s="585">
        <v>1585735.865</v>
      </c>
      <c r="J18" s="585">
        <v>1470487.3319999999</v>
      </c>
      <c r="K18" s="586">
        <v>0</v>
      </c>
      <c r="L18" s="586">
        <v>28665.475999999999</v>
      </c>
      <c r="M18" s="586">
        <v>134166.856</v>
      </c>
      <c r="N18" s="586">
        <v>629601.45400000003</v>
      </c>
      <c r="O18" s="586">
        <v>0</v>
      </c>
      <c r="P18" s="586">
        <v>29255.989000000001</v>
      </c>
      <c r="Q18" s="587">
        <v>4411523.6040000003</v>
      </c>
    </row>
    <row r="19" spans="2:17" ht="16.5" customHeight="1" x14ac:dyDescent="0.35">
      <c r="B19" s="17" t="s">
        <v>34</v>
      </c>
      <c r="C19" s="585">
        <v>4465.7569999999996</v>
      </c>
      <c r="D19" s="585">
        <v>68261.278999999995</v>
      </c>
      <c r="E19" s="585">
        <v>96664.781000000003</v>
      </c>
      <c r="F19" s="585">
        <v>238528.10699999999</v>
      </c>
      <c r="G19" s="585">
        <v>47331.001999999993</v>
      </c>
      <c r="H19" s="585">
        <v>171927.36499999999</v>
      </c>
      <c r="I19" s="585">
        <v>1990106.0279999999</v>
      </c>
      <c r="J19" s="585">
        <v>597728.22100000002</v>
      </c>
      <c r="K19" s="586">
        <v>0</v>
      </c>
      <c r="L19" s="586">
        <v>139161.74799999999</v>
      </c>
      <c r="M19" s="586">
        <v>167428.834</v>
      </c>
      <c r="N19" s="586">
        <v>549224.49399999995</v>
      </c>
      <c r="O19" s="586">
        <v>142465.87599999999</v>
      </c>
      <c r="P19" s="586">
        <v>20515.131000000001</v>
      </c>
      <c r="Q19" s="587">
        <v>4233808.6229999997</v>
      </c>
    </row>
    <row r="20" spans="2:17" ht="16.5" customHeight="1" x14ac:dyDescent="0.35">
      <c r="B20" s="17" t="s">
        <v>35</v>
      </c>
      <c r="C20" s="585">
        <v>0</v>
      </c>
      <c r="D20" s="585">
        <v>87533.686000000002</v>
      </c>
      <c r="E20" s="585">
        <v>36472.294000000002</v>
      </c>
      <c r="F20" s="585">
        <v>153472.64300000001</v>
      </c>
      <c r="G20" s="585">
        <v>23353.226999999999</v>
      </c>
      <c r="H20" s="585">
        <v>123401.448</v>
      </c>
      <c r="I20" s="585">
        <v>693142.28200000001</v>
      </c>
      <c r="J20" s="585">
        <v>277250.20400000003</v>
      </c>
      <c r="K20" s="586">
        <v>27246.862000000001</v>
      </c>
      <c r="L20" s="586">
        <v>12171.135</v>
      </c>
      <c r="M20" s="586">
        <v>57968.633000000002</v>
      </c>
      <c r="N20" s="586">
        <v>250668.52299999999</v>
      </c>
      <c r="O20" s="586">
        <v>0</v>
      </c>
      <c r="P20" s="586">
        <v>48997.415000000001</v>
      </c>
      <c r="Q20" s="587">
        <v>1791678.352</v>
      </c>
    </row>
    <row r="21" spans="2:17" ht="16.5" customHeight="1" x14ac:dyDescent="0.35">
      <c r="B21" s="17" t="s">
        <v>36</v>
      </c>
      <c r="C21" s="585">
        <v>0</v>
      </c>
      <c r="D21" s="585">
        <v>61</v>
      </c>
      <c r="E21" s="585">
        <v>112</v>
      </c>
      <c r="F21" s="585">
        <v>30</v>
      </c>
      <c r="G21" s="585">
        <v>35</v>
      </c>
      <c r="H21" s="585">
        <v>235</v>
      </c>
      <c r="I21" s="585">
        <v>255404</v>
      </c>
      <c r="J21" s="585">
        <v>97948</v>
      </c>
      <c r="K21" s="586">
        <v>484523</v>
      </c>
      <c r="L21" s="586">
        <v>763</v>
      </c>
      <c r="M21" s="586">
        <v>68</v>
      </c>
      <c r="N21" s="586">
        <v>264</v>
      </c>
      <c r="O21" s="586">
        <v>0</v>
      </c>
      <c r="P21" s="586">
        <v>2</v>
      </c>
      <c r="Q21" s="587">
        <v>839444</v>
      </c>
    </row>
    <row r="22" spans="2:17" ht="16.5" customHeight="1" x14ac:dyDescent="0.35">
      <c r="B22" s="17" t="s">
        <v>280</v>
      </c>
      <c r="C22" s="585">
        <v>773</v>
      </c>
      <c r="D22" s="585">
        <v>30561</v>
      </c>
      <c r="E22" s="585">
        <v>51060</v>
      </c>
      <c r="F22" s="585">
        <v>196383</v>
      </c>
      <c r="G22" s="585">
        <v>146642</v>
      </c>
      <c r="H22" s="585">
        <v>89664</v>
      </c>
      <c r="I22" s="585">
        <v>921272</v>
      </c>
      <c r="J22" s="585">
        <v>468660</v>
      </c>
      <c r="K22" s="586">
        <v>-3838</v>
      </c>
      <c r="L22" s="586">
        <v>-727859</v>
      </c>
      <c r="M22" s="586">
        <v>31817</v>
      </c>
      <c r="N22" s="586">
        <v>1290410</v>
      </c>
      <c r="O22" s="586">
        <v>0</v>
      </c>
      <c r="P22" s="586">
        <v>65333</v>
      </c>
      <c r="Q22" s="587">
        <v>2560876</v>
      </c>
    </row>
    <row r="23" spans="2:17" ht="16.5" customHeight="1" x14ac:dyDescent="0.35">
      <c r="B23" s="17" t="s">
        <v>281</v>
      </c>
      <c r="C23" s="585">
        <v>0</v>
      </c>
      <c r="D23" s="585">
        <v>0</v>
      </c>
      <c r="E23" s="585">
        <v>0</v>
      </c>
      <c r="F23" s="585">
        <v>0</v>
      </c>
      <c r="G23" s="585">
        <v>0</v>
      </c>
      <c r="H23" s="585">
        <v>0</v>
      </c>
      <c r="I23" s="585">
        <v>0</v>
      </c>
      <c r="J23" s="585">
        <v>0</v>
      </c>
      <c r="K23" s="586">
        <v>0</v>
      </c>
      <c r="L23" s="586">
        <v>0</v>
      </c>
      <c r="M23" s="586">
        <v>0</v>
      </c>
      <c r="N23" s="586">
        <v>0</v>
      </c>
      <c r="O23" s="586">
        <v>9940602.8468723446</v>
      </c>
      <c r="P23" s="586">
        <v>0</v>
      </c>
      <c r="Q23" s="587">
        <v>9940602.8468723446</v>
      </c>
    </row>
    <row r="24" spans="2:17" ht="16.5" customHeight="1" x14ac:dyDescent="0.35">
      <c r="B24" s="17" t="s">
        <v>38</v>
      </c>
      <c r="C24" s="585">
        <v>0</v>
      </c>
      <c r="D24" s="585">
        <v>26771.672999999999</v>
      </c>
      <c r="E24" s="585">
        <v>25636.164000000001</v>
      </c>
      <c r="F24" s="585">
        <v>2757.5419999999999</v>
      </c>
      <c r="G24" s="585">
        <v>5646.7250000000004</v>
      </c>
      <c r="H24" s="585">
        <v>108310.743</v>
      </c>
      <c r="I24" s="585">
        <v>257099.796</v>
      </c>
      <c r="J24" s="585">
        <v>332439.32</v>
      </c>
      <c r="K24" s="586">
        <v>0</v>
      </c>
      <c r="L24" s="586">
        <v>5593.7179999999998</v>
      </c>
      <c r="M24" s="586">
        <v>32692.326000000001</v>
      </c>
      <c r="N24" s="586">
        <v>189160.603</v>
      </c>
      <c r="O24" s="586">
        <v>46784.14</v>
      </c>
      <c r="P24" s="586">
        <v>5195.9799999999996</v>
      </c>
      <c r="Q24" s="587">
        <v>1038088.73</v>
      </c>
    </row>
    <row r="25" spans="2:17" ht="16.5" customHeight="1" x14ac:dyDescent="0.35">
      <c r="B25" s="17" t="s">
        <v>39</v>
      </c>
      <c r="C25" s="585">
        <v>0</v>
      </c>
      <c r="D25" s="585">
        <v>12422.79969999999</v>
      </c>
      <c r="E25" s="585">
        <v>18990.008000000002</v>
      </c>
      <c r="F25" s="585">
        <v>18555.512515068</v>
      </c>
      <c r="G25" s="585">
        <v>23449.368999999999</v>
      </c>
      <c r="H25" s="585">
        <v>5698.3593380380007</v>
      </c>
      <c r="I25" s="585">
        <v>764687.05570999999</v>
      </c>
      <c r="J25" s="585">
        <v>477429.24563000002</v>
      </c>
      <c r="K25" s="586">
        <v>37626.495000000003</v>
      </c>
      <c r="L25" s="586">
        <v>15.19176000000164</v>
      </c>
      <c r="M25" s="586">
        <v>20584.476701243999</v>
      </c>
      <c r="N25" s="586">
        <v>90874.032686414008</v>
      </c>
      <c r="O25" s="586">
        <v>0</v>
      </c>
      <c r="P25" s="586">
        <v>130716.83644</v>
      </c>
      <c r="Q25" s="587">
        <v>1601049.3824807641</v>
      </c>
    </row>
    <row r="26" spans="2:17" ht="16.5" customHeight="1" x14ac:dyDescent="0.35">
      <c r="B26" s="17" t="s">
        <v>40</v>
      </c>
      <c r="C26" s="585">
        <v>0</v>
      </c>
      <c r="D26" s="585">
        <v>62205.044436189601</v>
      </c>
      <c r="E26" s="585">
        <v>16052.128616314099</v>
      </c>
      <c r="F26" s="585">
        <v>117705.81789109721</v>
      </c>
      <c r="G26" s="585">
        <v>192571.80581612929</v>
      </c>
      <c r="H26" s="585">
        <v>21896.193639500889</v>
      </c>
      <c r="I26" s="585">
        <v>575645.99854598555</v>
      </c>
      <c r="J26" s="585">
        <v>2794759.7687257761</v>
      </c>
      <c r="K26" s="586">
        <v>0</v>
      </c>
      <c r="L26" s="586">
        <v>29123.938909031829</v>
      </c>
      <c r="M26" s="586">
        <v>22299.605985488841</v>
      </c>
      <c r="N26" s="586">
        <v>124697.8212834256</v>
      </c>
      <c r="O26" s="586">
        <v>2179741.985878435</v>
      </c>
      <c r="P26" s="586">
        <v>105883.239884401</v>
      </c>
      <c r="Q26" s="587">
        <v>6242583.3496117759</v>
      </c>
    </row>
    <row r="27" spans="2:17" ht="16.5" customHeight="1" x14ac:dyDescent="0.35">
      <c r="B27" s="102" t="s">
        <v>41</v>
      </c>
      <c r="C27" s="585">
        <v>2626.22911335957</v>
      </c>
      <c r="D27" s="585">
        <v>193104.60010868721</v>
      </c>
      <c r="E27" s="585">
        <v>80338.763290999472</v>
      </c>
      <c r="F27" s="585">
        <v>344921.58615751652</v>
      </c>
      <c r="G27" s="585">
        <v>112187.5451947762</v>
      </c>
      <c r="H27" s="585">
        <v>234439.86429</v>
      </c>
      <c r="I27" s="585">
        <v>709767.99346065323</v>
      </c>
      <c r="J27" s="585">
        <v>551073.10435381439</v>
      </c>
      <c r="K27" s="586">
        <v>0</v>
      </c>
      <c r="L27" s="586">
        <v>26785.031223840509</v>
      </c>
      <c r="M27" s="586">
        <v>53926.194712005083</v>
      </c>
      <c r="N27" s="586">
        <v>609770.07631509367</v>
      </c>
      <c r="O27" s="586">
        <v>0</v>
      </c>
      <c r="P27" s="586">
        <v>156062.02913672311</v>
      </c>
      <c r="Q27" s="587">
        <v>3075003.0173574691</v>
      </c>
    </row>
    <row r="28" spans="2:17" ht="16.5" customHeight="1" x14ac:dyDescent="0.35">
      <c r="B28" s="17" t="s">
        <v>282</v>
      </c>
      <c r="C28" s="585">
        <v>9289</v>
      </c>
      <c r="D28" s="585">
        <v>23022</v>
      </c>
      <c r="E28" s="585">
        <v>11199</v>
      </c>
      <c r="F28" s="585">
        <v>23327</v>
      </c>
      <c r="G28" s="585">
        <v>-2725</v>
      </c>
      <c r="H28" s="585">
        <v>18612</v>
      </c>
      <c r="I28" s="585">
        <v>426539</v>
      </c>
      <c r="J28" s="585">
        <v>187000</v>
      </c>
      <c r="K28" s="586">
        <v>0</v>
      </c>
      <c r="L28" s="586">
        <v>7174</v>
      </c>
      <c r="M28" s="586">
        <v>14991</v>
      </c>
      <c r="N28" s="586">
        <v>222746</v>
      </c>
      <c r="O28" s="586">
        <v>699637</v>
      </c>
      <c r="P28" s="586">
        <v>7382</v>
      </c>
      <c r="Q28" s="587">
        <v>1648193</v>
      </c>
    </row>
    <row r="29" spans="2:17" ht="16.5" customHeight="1" x14ac:dyDescent="0.35">
      <c r="B29" s="17" t="s">
        <v>42</v>
      </c>
      <c r="C29" s="585">
        <v>0</v>
      </c>
      <c r="D29" s="585">
        <v>21332.787974373488</v>
      </c>
      <c r="E29" s="585">
        <v>31855.202340653261</v>
      </c>
      <c r="F29" s="585">
        <v>67524.794866762357</v>
      </c>
      <c r="G29" s="585">
        <v>8012.6793690799013</v>
      </c>
      <c r="H29" s="585">
        <v>72411.638780223395</v>
      </c>
      <c r="I29" s="585">
        <v>804119.28604675271</v>
      </c>
      <c r="J29" s="585">
        <v>935314.3683770455</v>
      </c>
      <c r="K29" s="586">
        <v>-192875.43360930181</v>
      </c>
      <c r="L29" s="586">
        <v>15358.540954369089</v>
      </c>
      <c r="M29" s="586">
        <v>63749.999277017749</v>
      </c>
      <c r="N29" s="586">
        <v>193729.89901640639</v>
      </c>
      <c r="O29" s="586">
        <v>0</v>
      </c>
      <c r="P29" s="586">
        <v>25388.643044170891</v>
      </c>
      <c r="Q29" s="587">
        <v>2045922.406437553</v>
      </c>
    </row>
    <row r="30" spans="2:17" ht="16.5" customHeight="1" x14ac:dyDescent="0.35">
      <c r="B30" s="17" t="s">
        <v>283</v>
      </c>
      <c r="C30" s="585">
        <v>57.059180000022053</v>
      </c>
      <c r="D30" s="585">
        <v>64066.398909999967</v>
      </c>
      <c r="E30" s="585">
        <v>157728.61787999989</v>
      </c>
      <c r="F30" s="585">
        <v>322552.52839999861</v>
      </c>
      <c r="G30" s="585">
        <v>85914.778640000222</v>
      </c>
      <c r="H30" s="585">
        <v>76021.361669999969</v>
      </c>
      <c r="I30" s="585">
        <v>1175703.6759099939</v>
      </c>
      <c r="J30" s="585">
        <v>897494.02049000119</v>
      </c>
      <c r="K30" s="586">
        <v>0</v>
      </c>
      <c r="L30" s="586">
        <v>52515.056200000014</v>
      </c>
      <c r="M30" s="586">
        <v>140562.92951999989</v>
      </c>
      <c r="N30" s="586">
        <v>434407.34021000011</v>
      </c>
      <c r="O30" s="586">
        <v>10557410.614214821</v>
      </c>
      <c r="P30" s="586">
        <v>9193.7516999999953</v>
      </c>
      <c r="Q30" s="587">
        <v>13973628.13292481</v>
      </c>
    </row>
    <row r="31" spans="2:17" ht="16.5" customHeight="1" x14ac:dyDescent="0.35">
      <c r="B31" s="17" t="s">
        <v>284</v>
      </c>
      <c r="C31" s="585">
        <v>0</v>
      </c>
      <c r="D31" s="585">
        <v>14056.016</v>
      </c>
      <c r="E31" s="585">
        <v>10474.662</v>
      </c>
      <c r="F31" s="585">
        <v>90877.468999999997</v>
      </c>
      <c r="G31" s="585">
        <v>53725.538</v>
      </c>
      <c r="H31" s="585">
        <v>3934.0590000000002</v>
      </c>
      <c r="I31" s="585">
        <v>513994.321</v>
      </c>
      <c r="J31" s="585">
        <v>405587.32900000003</v>
      </c>
      <c r="K31" s="586">
        <v>0</v>
      </c>
      <c r="L31" s="586">
        <v>29476.744999999999</v>
      </c>
      <c r="M31" s="586">
        <v>13089.181</v>
      </c>
      <c r="N31" s="586">
        <v>105754.49800000001</v>
      </c>
      <c r="O31" s="586">
        <v>770725.424</v>
      </c>
      <c r="P31" s="586">
        <v>14371.444</v>
      </c>
      <c r="Q31" s="587">
        <v>2026066.686</v>
      </c>
    </row>
    <row r="32" spans="2:17" ht="16.5" customHeight="1" x14ac:dyDescent="0.35">
      <c r="B32" s="17" t="s">
        <v>285</v>
      </c>
      <c r="C32" s="585">
        <v>0</v>
      </c>
      <c r="D32" s="585">
        <v>16353.692999999999</v>
      </c>
      <c r="E32" s="585">
        <v>-21921.361000000001</v>
      </c>
      <c r="F32" s="585">
        <v>62663.154999999999</v>
      </c>
      <c r="G32" s="585">
        <v>31993.6393966143</v>
      </c>
      <c r="H32" s="585">
        <v>7802.5587394340446</v>
      </c>
      <c r="I32" s="585">
        <v>736658.62677078345</v>
      </c>
      <c r="J32" s="585">
        <v>470908.89348543069</v>
      </c>
      <c r="K32" s="586">
        <v>-3161.0349999999999</v>
      </c>
      <c r="L32" s="586">
        <v>10404.27957210278</v>
      </c>
      <c r="M32" s="586">
        <v>-31721.083413116321</v>
      </c>
      <c r="N32" s="586">
        <v>120700.4222730601</v>
      </c>
      <c r="O32" s="586">
        <v>0</v>
      </c>
      <c r="P32" s="586">
        <v>4461.7931756908401</v>
      </c>
      <c r="Q32" s="587">
        <v>1405143.5819999999</v>
      </c>
    </row>
    <row r="33" spans="2:17" ht="16.5" customHeight="1" x14ac:dyDescent="0.35">
      <c r="B33" s="17" t="s">
        <v>286</v>
      </c>
      <c r="C33" s="585">
        <v>0</v>
      </c>
      <c r="D33" s="585">
        <v>16486.28124224619</v>
      </c>
      <c r="E33" s="585">
        <v>48618.826420889687</v>
      </c>
      <c r="F33" s="585">
        <v>169707.34284467131</v>
      </c>
      <c r="G33" s="585">
        <v>38582.755931971813</v>
      </c>
      <c r="H33" s="585">
        <v>25550.45470242784</v>
      </c>
      <c r="I33" s="585">
        <v>574635.11704949883</v>
      </c>
      <c r="J33" s="585">
        <v>631552.30529203056</v>
      </c>
      <c r="K33" s="586">
        <v>21447.029130155501</v>
      </c>
      <c r="L33" s="586">
        <v>16567.867934357921</v>
      </c>
      <c r="M33" s="586">
        <v>-1298.670161477007</v>
      </c>
      <c r="N33" s="586">
        <v>273231.31314438483</v>
      </c>
      <c r="O33" s="586">
        <v>0</v>
      </c>
      <c r="P33" s="586">
        <v>3104.2120300328552</v>
      </c>
      <c r="Q33" s="587">
        <v>1818184.83556119</v>
      </c>
    </row>
    <row r="34" spans="2:17" ht="16.5" customHeight="1" x14ac:dyDescent="0.35">
      <c r="B34" s="17" t="s">
        <v>287</v>
      </c>
      <c r="C34" s="585">
        <v>0</v>
      </c>
      <c r="D34" s="585">
        <v>-1419.6970690000001</v>
      </c>
      <c r="E34" s="585">
        <v>-490.07983404999987</v>
      </c>
      <c r="F34" s="585">
        <v>1310.273232</v>
      </c>
      <c r="G34" s="585">
        <v>-137.62950200000009</v>
      </c>
      <c r="H34" s="585">
        <v>0</v>
      </c>
      <c r="I34" s="585">
        <v>-9091.5358770000003</v>
      </c>
      <c r="J34" s="585">
        <v>2878.379899</v>
      </c>
      <c r="K34" s="586">
        <v>0</v>
      </c>
      <c r="L34" s="586">
        <v>3784.58691</v>
      </c>
      <c r="M34" s="586">
        <v>155.50400999999999</v>
      </c>
      <c r="N34" s="586">
        <v>22965.041880000001</v>
      </c>
      <c r="O34" s="586">
        <v>1059424.4493</v>
      </c>
      <c r="P34" s="586">
        <v>-1532.0478647</v>
      </c>
      <c r="Q34" s="587">
        <v>1077847.2450842501</v>
      </c>
    </row>
    <row r="35" spans="2:17" ht="16.5" customHeight="1" x14ac:dyDescent="0.35">
      <c r="B35" s="17" t="s">
        <v>288</v>
      </c>
      <c r="C35" s="585">
        <v>0</v>
      </c>
      <c r="D35" s="585">
        <v>0</v>
      </c>
      <c r="E35" s="585">
        <v>0</v>
      </c>
      <c r="F35" s="585">
        <v>0</v>
      </c>
      <c r="G35" s="585">
        <v>0</v>
      </c>
      <c r="H35" s="585">
        <v>0</v>
      </c>
      <c r="I35" s="585">
        <v>0</v>
      </c>
      <c r="J35" s="585">
        <v>0</v>
      </c>
      <c r="K35" s="586">
        <v>0</v>
      </c>
      <c r="L35" s="586">
        <v>0</v>
      </c>
      <c r="M35" s="586">
        <v>0</v>
      </c>
      <c r="N35" s="586">
        <v>0</v>
      </c>
      <c r="O35" s="586">
        <v>26835.113367499991</v>
      </c>
      <c r="P35" s="586">
        <v>-21631.58705969623</v>
      </c>
      <c r="Q35" s="587">
        <v>5203.5263078037651</v>
      </c>
    </row>
    <row r="36" spans="2:17" ht="16.5" customHeight="1" x14ac:dyDescent="0.35">
      <c r="B36" s="17" t="s">
        <v>48</v>
      </c>
      <c r="C36" s="585">
        <v>0</v>
      </c>
      <c r="D36" s="585">
        <v>23363.179922563671</v>
      </c>
      <c r="E36" s="585">
        <v>11087.748656418469</v>
      </c>
      <c r="F36" s="585">
        <v>78038.270406961645</v>
      </c>
      <c r="G36" s="585">
        <v>50352.794592518359</v>
      </c>
      <c r="H36" s="585">
        <v>11236.42127271985</v>
      </c>
      <c r="I36" s="585">
        <v>348661.79304103419</v>
      </c>
      <c r="J36" s="585">
        <v>549823.18945405853</v>
      </c>
      <c r="K36" s="586">
        <v>0</v>
      </c>
      <c r="L36" s="586">
        <v>3915.4114753716021</v>
      </c>
      <c r="M36" s="586">
        <v>51014.150848060497</v>
      </c>
      <c r="N36" s="586">
        <v>41097.395318863048</v>
      </c>
      <c r="O36" s="586">
        <v>17135.99105346165</v>
      </c>
      <c r="P36" s="586">
        <v>7673.5333187837068</v>
      </c>
      <c r="Q36" s="587">
        <v>1193399.879360816</v>
      </c>
    </row>
    <row r="37" spans="2:17" ht="16.5" customHeight="1" x14ac:dyDescent="0.35">
      <c r="B37" s="17" t="s">
        <v>49</v>
      </c>
      <c r="C37" s="585">
        <v>0</v>
      </c>
      <c r="D37" s="585">
        <v>32104.534</v>
      </c>
      <c r="E37" s="585">
        <v>52804.115460000008</v>
      </c>
      <c r="F37" s="585">
        <v>97339.767999999996</v>
      </c>
      <c r="G37" s="585">
        <v>30393.467000000001</v>
      </c>
      <c r="H37" s="585">
        <v>138296.19955000011</v>
      </c>
      <c r="I37" s="585">
        <v>249243.68400000001</v>
      </c>
      <c r="J37" s="585">
        <v>199040.95800000001</v>
      </c>
      <c r="K37" s="586">
        <v>0</v>
      </c>
      <c r="L37" s="586">
        <v>12743.446599999999</v>
      </c>
      <c r="M37" s="586">
        <v>118577.79</v>
      </c>
      <c r="N37" s="586">
        <v>242123.46100000001</v>
      </c>
      <c r="O37" s="586">
        <v>26567.716</v>
      </c>
      <c r="P37" s="586">
        <v>15360.933499999999</v>
      </c>
      <c r="Q37" s="587">
        <v>1214596.07311</v>
      </c>
    </row>
    <row r="38" spans="2:17" ht="16.5" customHeight="1" x14ac:dyDescent="0.35">
      <c r="B38" s="17" t="s">
        <v>289</v>
      </c>
      <c r="C38" s="585">
        <v>1202.0899999999999</v>
      </c>
      <c r="D38" s="585">
        <v>56647.038999999997</v>
      </c>
      <c r="E38" s="585">
        <v>119918.875</v>
      </c>
      <c r="F38" s="585">
        <v>190911.43599999999</v>
      </c>
      <c r="G38" s="585">
        <v>177258.01699999999</v>
      </c>
      <c r="H38" s="585">
        <v>66356.311000000002</v>
      </c>
      <c r="I38" s="585">
        <v>1188952.409</v>
      </c>
      <c r="J38" s="585">
        <v>662968.25800000003</v>
      </c>
      <c r="K38" s="586">
        <v>-5356.5230000000001</v>
      </c>
      <c r="L38" s="586">
        <v>156050.5</v>
      </c>
      <c r="M38" s="586">
        <v>102637.129</v>
      </c>
      <c r="N38" s="586">
        <v>325627.54100000003</v>
      </c>
      <c r="O38" s="586">
        <v>1365849.4850000001</v>
      </c>
      <c r="P38" s="586">
        <v>152316.20600000001</v>
      </c>
      <c r="Q38" s="587">
        <v>4561338.773</v>
      </c>
    </row>
    <row r="39" spans="2:17" ht="16.5" customHeight="1" x14ac:dyDescent="0.35">
      <c r="B39" s="17" t="s">
        <v>50</v>
      </c>
      <c r="C39" s="585">
        <v>0</v>
      </c>
      <c r="D39" s="585">
        <v>72888.299051563648</v>
      </c>
      <c r="E39" s="585">
        <v>6456.0855798249659</v>
      </c>
      <c r="F39" s="585">
        <v>11834.649845256999</v>
      </c>
      <c r="G39" s="585">
        <v>24156.791003783252</v>
      </c>
      <c r="H39" s="585">
        <v>9609.0230733179778</v>
      </c>
      <c r="I39" s="585">
        <v>440867.21405588061</v>
      </c>
      <c r="J39" s="585">
        <v>221350.673571867</v>
      </c>
      <c r="K39" s="586">
        <v>0</v>
      </c>
      <c r="L39" s="586">
        <v>11968.076511463491</v>
      </c>
      <c r="M39" s="586">
        <v>6370.8455987360658</v>
      </c>
      <c r="N39" s="586">
        <v>32632.902334078561</v>
      </c>
      <c r="O39" s="586">
        <v>-152878.91612539679</v>
      </c>
      <c r="P39" s="586">
        <v>11355.36181962497</v>
      </c>
      <c r="Q39" s="587">
        <v>696611.00632000074</v>
      </c>
    </row>
    <row r="40" spans="2:17" ht="16.5" customHeight="1" x14ac:dyDescent="0.35">
      <c r="B40" s="17" t="s">
        <v>51</v>
      </c>
      <c r="C40" s="585">
        <v>0</v>
      </c>
      <c r="D40" s="585">
        <v>21782</v>
      </c>
      <c r="E40" s="585">
        <v>838</v>
      </c>
      <c r="F40" s="585">
        <v>8929</v>
      </c>
      <c r="G40" s="585">
        <v>10399</v>
      </c>
      <c r="H40" s="585">
        <v>1424</v>
      </c>
      <c r="I40" s="585">
        <v>280110</v>
      </c>
      <c r="J40" s="585">
        <v>192420</v>
      </c>
      <c r="K40" s="586">
        <v>12363</v>
      </c>
      <c r="L40" s="586">
        <v>1893</v>
      </c>
      <c r="M40" s="586">
        <v>5051</v>
      </c>
      <c r="N40" s="586">
        <v>41455</v>
      </c>
      <c r="O40" s="586">
        <v>0</v>
      </c>
      <c r="P40" s="586">
        <v>42646</v>
      </c>
      <c r="Q40" s="587">
        <v>619310</v>
      </c>
    </row>
    <row r="41" spans="2:17" ht="16.5" customHeight="1" x14ac:dyDescent="0.35">
      <c r="B41" s="17" t="s">
        <v>52</v>
      </c>
      <c r="C41" s="585">
        <v>0</v>
      </c>
      <c r="D41" s="585">
        <v>470.40899999999999</v>
      </c>
      <c r="E41" s="585">
        <v>485.98099999999999</v>
      </c>
      <c r="F41" s="585">
        <v>6198.2139999999999</v>
      </c>
      <c r="G41" s="585">
        <v>3102.42</v>
      </c>
      <c r="H41" s="585">
        <v>21027.053</v>
      </c>
      <c r="I41" s="585">
        <v>1412674.4839999999</v>
      </c>
      <c r="J41" s="585">
        <v>625136.44466000004</v>
      </c>
      <c r="K41" s="586">
        <v>175886.67733999999</v>
      </c>
      <c r="L41" s="586">
        <v>12358.138999999999</v>
      </c>
      <c r="M41" s="586">
        <v>4600.7690000000002</v>
      </c>
      <c r="N41" s="586">
        <v>16374.048000000001</v>
      </c>
      <c r="O41" s="586">
        <v>-541916.30900000001</v>
      </c>
      <c r="P41" s="586">
        <v>1030791.7340000001</v>
      </c>
      <c r="Q41" s="587">
        <v>2767190.0639999998</v>
      </c>
    </row>
    <row r="42" spans="2:17" ht="16.5" customHeight="1" x14ac:dyDescent="0.35">
      <c r="B42" s="17" t="s">
        <v>54</v>
      </c>
      <c r="C42" s="585">
        <v>0</v>
      </c>
      <c r="D42" s="585">
        <v>0</v>
      </c>
      <c r="E42" s="585">
        <v>0</v>
      </c>
      <c r="F42" s="585">
        <v>0</v>
      </c>
      <c r="G42" s="585">
        <v>0</v>
      </c>
      <c r="H42" s="585">
        <v>0</v>
      </c>
      <c r="I42" s="585">
        <v>0</v>
      </c>
      <c r="J42" s="585">
        <v>0</v>
      </c>
      <c r="K42" s="586">
        <v>0</v>
      </c>
      <c r="L42" s="586">
        <v>0</v>
      </c>
      <c r="M42" s="586">
        <v>0</v>
      </c>
      <c r="N42" s="586">
        <v>0</v>
      </c>
      <c r="O42" s="586">
        <v>0</v>
      </c>
      <c r="P42" s="586">
        <v>0</v>
      </c>
      <c r="Q42" s="587">
        <v>0</v>
      </c>
    </row>
    <row r="43" spans="2:17" ht="16.5" customHeight="1" x14ac:dyDescent="0.35">
      <c r="B43" s="163" t="s">
        <v>55</v>
      </c>
      <c r="C43" s="588">
        <f t="shared" ref="C43:Q43" si="0">SUM(C6:C42)</f>
        <v>23591.307631250602</v>
      </c>
      <c r="D43" s="588">
        <f t="shared" si="0"/>
        <v>1221191.4714836315</v>
      </c>
      <c r="E43" s="588">
        <f t="shared" si="0"/>
        <v>1328566.155541434</v>
      </c>
      <c r="F43" s="588">
        <f t="shared" si="0"/>
        <v>3900817.4901695438</v>
      </c>
      <c r="G43" s="588">
        <f t="shared" si="0"/>
        <v>1831691.0902472218</v>
      </c>
      <c r="H43" s="588">
        <f t="shared" si="0"/>
        <v>1955581.8013848667</v>
      </c>
      <c r="I43" s="588">
        <f t="shared" si="0"/>
        <v>27719490.54843061</v>
      </c>
      <c r="J43" s="588">
        <f t="shared" si="0"/>
        <v>20453866.775517322</v>
      </c>
      <c r="K43" s="588">
        <f t="shared" si="0"/>
        <v>5513257.556967291</v>
      </c>
      <c r="L43" s="588">
        <f t="shared" si="0"/>
        <v>964915.39410944947</v>
      </c>
      <c r="M43" s="588">
        <f t="shared" si="0"/>
        <v>2398744.817020175</v>
      </c>
      <c r="N43" s="588">
        <f t="shared" si="0"/>
        <v>9300707.7533445042</v>
      </c>
      <c r="O43" s="588">
        <f t="shared" si="0"/>
        <v>49645003.089340255</v>
      </c>
      <c r="P43" s="588">
        <f t="shared" si="0"/>
        <v>3505216.0881356215</v>
      </c>
      <c r="Q43" s="588">
        <f t="shared" si="0"/>
        <v>129762638.33932319</v>
      </c>
    </row>
    <row r="44" spans="2:17" ht="16.5" customHeight="1" x14ac:dyDescent="0.35">
      <c r="B44" s="794" t="s">
        <v>56</v>
      </c>
      <c r="C44" s="723"/>
      <c r="D44" s="723"/>
      <c r="E44" s="723"/>
      <c r="F44" s="723"/>
      <c r="G44" s="723"/>
      <c r="H44" s="723"/>
      <c r="I44" s="723"/>
      <c r="J44" s="723"/>
      <c r="K44" s="723"/>
      <c r="L44" s="723"/>
      <c r="M44" s="723"/>
      <c r="N44" s="723"/>
      <c r="O44" s="723"/>
      <c r="P44" s="723"/>
      <c r="Q44" s="724"/>
    </row>
    <row r="45" spans="2:17" ht="16.5" customHeight="1" x14ac:dyDescent="0.35">
      <c r="B45" s="17" t="s">
        <v>57</v>
      </c>
      <c r="C45" s="600">
        <v>48165.863076372712</v>
      </c>
      <c r="D45" s="600">
        <v>626217.42299603368</v>
      </c>
      <c r="E45" s="600">
        <v>155296.55011450159</v>
      </c>
      <c r="F45" s="600">
        <v>1101708.7560668229</v>
      </c>
      <c r="G45" s="600">
        <v>90735.449391648566</v>
      </c>
      <c r="H45" s="600">
        <v>212542.32655586151</v>
      </c>
      <c r="I45" s="600">
        <v>24057.933509063681</v>
      </c>
      <c r="J45" s="600">
        <v>92260.174513539911</v>
      </c>
      <c r="K45" s="600">
        <v>0</v>
      </c>
      <c r="L45" s="600">
        <v>196374.49876967841</v>
      </c>
      <c r="M45" s="600">
        <v>74763.23496640021</v>
      </c>
      <c r="N45" s="600">
        <v>56922.359065859957</v>
      </c>
      <c r="O45" s="600">
        <v>1198561.8187814711</v>
      </c>
      <c r="P45" s="600">
        <v>1128349.6479865611</v>
      </c>
      <c r="Q45" s="593">
        <v>5005956.0357938148</v>
      </c>
    </row>
    <row r="46" spans="2:17" ht="16.5" customHeight="1" x14ac:dyDescent="0.35">
      <c r="B46" s="17" t="s">
        <v>290</v>
      </c>
      <c r="C46" s="600">
        <v>5312.982</v>
      </c>
      <c r="D46" s="600">
        <v>383271.99699999997</v>
      </c>
      <c r="E46" s="600">
        <v>-159095.72099999999</v>
      </c>
      <c r="F46" s="600">
        <v>1579065.56</v>
      </c>
      <c r="G46" s="600">
        <v>38324.358</v>
      </c>
      <c r="H46" s="600">
        <v>225799.31899999999</v>
      </c>
      <c r="I46" s="601">
        <v>0</v>
      </c>
      <c r="J46" s="601">
        <v>245049.12</v>
      </c>
      <c r="K46" s="600">
        <v>0</v>
      </c>
      <c r="L46" s="600">
        <v>126373.861</v>
      </c>
      <c r="M46" s="600">
        <v>0</v>
      </c>
      <c r="N46" s="600">
        <v>0</v>
      </c>
      <c r="O46" s="600">
        <v>815081.38100000005</v>
      </c>
      <c r="P46" s="600">
        <v>531379.31999999995</v>
      </c>
      <c r="Q46" s="593">
        <v>3790562.1770000001</v>
      </c>
    </row>
    <row r="47" spans="2:17" ht="16.5" customHeight="1" x14ac:dyDescent="0.35">
      <c r="B47" s="17" t="s">
        <v>291</v>
      </c>
      <c r="C47" s="600">
        <v>5268.6065259894322</v>
      </c>
      <c r="D47" s="600">
        <v>175937.05586830221</v>
      </c>
      <c r="E47" s="600">
        <v>21112.058143256141</v>
      </c>
      <c r="F47" s="600">
        <v>355231.58414325613</v>
      </c>
      <c r="G47" s="600">
        <v>580607.99762347015</v>
      </c>
      <c r="H47" s="600">
        <v>103509.4919006571</v>
      </c>
      <c r="I47" s="601">
        <v>47948.312448064222</v>
      </c>
      <c r="J47" s="601">
        <v>62352.889448064212</v>
      </c>
      <c r="K47" s="600">
        <v>11242.942999999999</v>
      </c>
      <c r="L47" s="600">
        <v>22109.831480558179</v>
      </c>
      <c r="M47" s="600">
        <v>56987.010872758226</v>
      </c>
      <c r="N47" s="600">
        <v>47406.69248055818</v>
      </c>
      <c r="O47" s="600">
        <v>120911.6445575791</v>
      </c>
      <c r="P47" s="600">
        <v>489407.73127833032</v>
      </c>
      <c r="Q47" s="593">
        <v>2100033.849770844</v>
      </c>
    </row>
    <row r="48" spans="2:17" ht="16.5" customHeight="1" x14ac:dyDescent="0.35">
      <c r="B48" s="17" t="s">
        <v>59</v>
      </c>
      <c r="C48" s="600">
        <v>54689.083509999997</v>
      </c>
      <c r="D48" s="600">
        <v>1531386.602789999</v>
      </c>
      <c r="E48" s="600">
        <v>126631.611</v>
      </c>
      <c r="F48" s="600">
        <v>5194854.3672200004</v>
      </c>
      <c r="G48" s="600">
        <v>166948.61199999999</v>
      </c>
      <c r="H48" s="600">
        <v>967629.91590000014</v>
      </c>
      <c r="I48" s="601">
        <v>38065.152999999998</v>
      </c>
      <c r="J48" s="601">
        <v>690098.10699999996</v>
      </c>
      <c r="K48" s="600">
        <v>215391.823</v>
      </c>
      <c r="L48" s="600">
        <v>807465.51399999997</v>
      </c>
      <c r="M48" s="600">
        <v>-22194.994999999999</v>
      </c>
      <c r="N48" s="600">
        <v>686715.38100000005</v>
      </c>
      <c r="O48" s="600">
        <v>3086014.682</v>
      </c>
      <c r="P48" s="600">
        <v>2205943.36589</v>
      </c>
      <c r="Q48" s="593">
        <v>15749639.223309999</v>
      </c>
    </row>
    <row r="49" spans="2:17" ht="16.5" customHeight="1" x14ac:dyDescent="0.35">
      <c r="B49" s="245" t="s">
        <v>292</v>
      </c>
      <c r="C49" s="602">
        <v>39556.845000000001</v>
      </c>
      <c r="D49" s="602">
        <v>537970.35600000003</v>
      </c>
      <c r="E49" s="602">
        <v>34.872</v>
      </c>
      <c r="F49" s="602">
        <v>1454739.55</v>
      </c>
      <c r="G49" s="602">
        <v>199739.587</v>
      </c>
      <c r="H49" s="602">
        <v>142226.22899999999</v>
      </c>
      <c r="I49" s="603">
        <v>1412.375</v>
      </c>
      <c r="J49" s="603">
        <v>143690.101</v>
      </c>
      <c r="K49" s="602">
        <v>0</v>
      </c>
      <c r="L49" s="602">
        <v>1204083.825</v>
      </c>
      <c r="M49" s="602">
        <v>16306.22</v>
      </c>
      <c r="N49" s="602">
        <v>29613.897000000001</v>
      </c>
      <c r="O49" s="602">
        <v>-15101.273999999999</v>
      </c>
      <c r="P49" s="602">
        <v>91703.395999999993</v>
      </c>
      <c r="Q49" s="595">
        <v>3845975.9789999998</v>
      </c>
    </row>
    <row r="50" spans="2:17" ht="16.5" customHeight="1" x14ac:dyDescent="0.35">
      <c r="B50" s="244" t="s">
        <v>55</v>
      </c>
      <c r="C50" s="599">
        <f t="shared" ref="C50:Q50" si="1">SUM(C45:C49)</f>
        <v>152993.38011236215</v>
      </c>
      <c r="D50" s="599">
        <f t="shared" si="1"/>
        <v>3254783.434654335</v>
      </c>
      <c r="E50" s="599">
        <f t="shared" si="1"/>
        <v>143979.37025775775</v>
      </c>
      <c r="F50" s="599">
        <f t="shared" si="1"/>
        <v>9685599.8174300808</v>
      </c>
      <c r="G50" s="599">
        <f t="shared" si="1"/>
        <v>1076356.0040151186</v>
      </c>
      <c r="H50" s="599">
        <f t="shared" si="1"/>
        <v>1651707.2823565188</v>
      </c>
      <c r="I50" s="599">
        <f t="shared" si="1"/>
        <v>111483.77395712791</v>
      </c>
      <c r="J50" s="599">
        <f t="shared" si="1"/>
        <v>1233450.3919616041</v>
      </c>
      <c r="K50" s="599">
        <f t="shared" si="1"/>
        <v>226634.766</v>
      </c>
      <c r="L50" s="599">
        <f t="shared" si="1"/>
        <v>2356407.5302502364</v>
      </c>
      <c r="M50" s="599">
        <f t="shared" si="1"/>
        <v>125861.47083915843</v>
      </c>
      <c r="N50" s="599">
        <f t="shared" si="1"/>
        <v>820658.32954641816</v>
      </c>
      <c r="O50" s="599">
        <f t="shared" si="1"/>
        <v>5205468.2523390502</v>
      </c>
      <c r="P50" s="599">
        <f t="shared" si="1"/>
        <v>4446783.4611548912</v>
      </c>
      <c r="Q50" s="599">
        <f t="shared" si="1"/>
        <v>30492167.264874656</v>
      </c>
    </row>
    <row r="51" spans="2:17" ht="16.5" customHeight="1" x14ac:dyDescent="0.35">
      <c r="B51" s="838" t="s">
        <v>61</v>
      </c>
      <c r="C51" s="728"/>
      <c r="D51" s="728"/>
      <c r="E51" s="728"/>
      <c r="F51" s="728"/>
      <c r="G51" s="728"/>
      <c r="H51" s="728"/>
      <c r="I51" s="728"/>
      <c r="J51" s="728"/>
      <c r="K51" s="728"/>
      <c r="L51" s="728"/>
      <c r="M51" s="728"/>
      <c r="N51" s="728"/>
      <c r="O51" s="728"/>
      <c r="P51" s="728"/>
      <c r="Q51" s="728"/>
    </row>
  </sheetData>
  <sheetProtection algorithmName="SHA-512" hashValue="C7RUXP2Df9jUnEQ8KKRge/fHN6di1LFIxCZtNVYdNLGbTaGlAoJvrc1nWjT6niddU+T3QeA+D3KJCfT7cJK9WQ==" saltValue="5paBXQSg3sL9TYaUY2XkKg==" spinCount="100000" sheet="1" objects="1" scenarios="1"/>
  <mergeCells count="4">
    <mergeCell ref="B5:Q5"/>
    <mergeCell ref="B51:Q51"/>
    <mergeCell ref="B3:Q3"/>
    <mergeCell ref="B44:Q44"/>
  </mergeCells>
  <pageMargins left="0.7" right="0.7" top="0.75" bottom="0.75" header="0.3" footer="0.3"/>
  <pageSetup paperSize="9" scale="47" orientation="landscape"/>
  <headerFooter>
    <oddFooter>&amp;C_x000D_&amp;1#&amp;"Calibri"&amp;11&amp;K000000 Britam Public</oddFooter>
  </headerFooter>
  <drawing r:id="rId1"/>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62">
    <tabColor rgb="FFCC9900"/>
    <pageSetUpPr fitToPage="1"/>
  </sheetPr>
  <dimension ref="B3:Q51"/>
  <sheetViews>
    <sheetView showGridLines="0" topLeftCell="P1" zoomScale="80" zoomScaleNormal="80" workbookViewId="0">
      <selection activeCell="B4" sqref="B4"/>
    </sheetView>
  </sheetViews>
  <sheetFormatPr defaultRowHeight="20.25" customHeight="1" x14ac:dyDescent="0.35"/>
  <cols>
    <col min="2" max="2" width="41.453125" bestFit="1" customWidth="1"/>
    <col min="3" max="17" width="15.453125" customWidth="1"/>
  </cols>
  <sheetData>
    <row r="3" spans="2:17" ht="20.25" customHeight="1" x14ac:dyDescent="0.35">
      <c r="B3" s="836" t="s">
        <v>1605</v>
      </c>
      <c r="C3" s="723"/>
      <c r="D3" s="723"/>
      <c r="E3" s="723"/>
      <c r="F3" s="723"/>
      <c r="G3" s="723"/>
      <c r="H3" s="723"/>
      <c r="I3" s="723"/>
      <c r="J3" s="723"/>
      <c r="K3" s="723"/>
      <c r="L3" s="723"/>
      <c r="M3" s="723"/>
      <c r="N3" s="723"/>
      <c r="O3" s="723"/>
      <c r="P3" s="723"/>
      <c r="Q3" s="724"/>
    </row>
    <row r="4" spans="2:17" ht="26.5" customHeight="1" x14ac:dyDescent="0.35">
      <c r="B4" s="13" t="s">
        <v>1</v>
      </c>
      <c r="C4" s="15" t="s">
        <v>420</v>
      </c>
      <c r="D4" s="15" t="s">
        <v>239</v>
      </c>
      <c r="E4" s="15" t="s">
        <v>240</v>
      </c>
      <c r="F4" s="15" t="s">
        <v>421</v>
      </c>
      <c r="G4" s="15" t="s">
        <v>242</v>
      </c>
      <c r="H4" s="15" t="s">
        <v>243</v>
      </c>
      <c r="I4" s="15" t="s">
        <v>244</v>
      </c>
      <c r="J4" s="15" t="s">
        <v>245</v>
      </c>
      <c r="K4" s="16" t="s">
        <v>422</v>
      </c>
      <c r="L4" s="16" t="s">
        <v>246</v>
      </c>
      <c r="M4" s="16" t="s">
        <v>247</v>
      </c>
      <c r="N4" s="16" t="s">
        <v>423</v>
      </c>
      <c r="O4" s="16" t="s">
        <v>249</v>
      </c>
      <c r="P4" s="16" t="s">
        <v>250</v>
      </c>
      <c r="Q4" s="16" t="s">
        <v>424</v>
      </c>
    </row>
    <row r="5" spans="2:17" ht="20.25" customHeight="1" x14ac:dyDescent="0.35">
      <c r="B5" s="794" t="s">
        <v>17</v>
      </c>
      <c r="C5" s="723"/>
      <c r="D5" s="723"/>
      <c r="E5" s="723"/>
      <c r="F5" s="723"/>
      <c r="G5" s="723"/>
      <c r="H5" s="723"/>
      <c r="I5" s="723"/>
      <c r="J5" s="723"/>
      <c r="K5" s="723"/>
      <c r="L5" s="723"/>
      <c r="M5" s="723"/>
      <c r="N5" s="723"/>
      <c r="O5" s="723"/>
      <c r="P5" s="723"/>
      <c r="Q5" s="724"/>
    </row>
    <row r="6" spans="2:17" ht="20.25" customHeight="1" x14ac:dyDescent="0.35">
      <c r="B6" s="17" t="s">
        <v>18</v>
      </c>
      <c r="C6" s="585">
        <v>0</v>
      </c>
      <c r="D6" s="585">
        <v>0</v>
      </c>
      <c r="E6" s="585">
        <v>498.37892545683371</v>
      </c>
      <c r="F6" s="585">
        <v>445.95948527140132</v>
      </c>
      <c r="G6" s="585">
        <v>0</v>
      </c>
      <c r="H6" s="585">
        <v>0</v>
      </c>
      <c r="I6" s="585">
        <v>0</v>
      </c>
      <c r="J6" s="585">
        <v>0</v>
      </c>
      <c r="K6" s="586">
        <v>0</v>
      </c>
      <c r="L6" s="586">
        <v>2505.0194490366139</v>
      </c>
      <c r="M6" s="586">
        <v>971.80821351771624</v>
      </c>
      <c r="N6" s="586">
        <v>12105.458516994489</v>
      </c>
      <c r="O6" s="586">
        <v>4708932.0755998278</v>
      </c>
      <c r="P6" s="586">
        <v>19924.586047293451</v>
      </c>
      <c r="Q6" s="587">
        <v>4745383.2862373982</v>
      </c>
    </row>
    <row r="7" spans="2:17" ht="20.25" customHeight="1" x14ac:dyDescent="0.35">
      <c r="B7" s="17" t="s">
        <v>19</v>
      </c>
      <c r="C7" s="585">
        <v>0</v>
      </c>
      <c r="D7" s="585">
        <v>2717.049</v>
      </c>
      <c r="E7" s="585">
        <v>2020</v>
      </c>
      <c r="F7" s="585">
        <v>2175.6390000000001</v>
      </c>
      <c r="G7" s="585">
        <v>97.555000000000007</v>
      </c>
      <c r="H7" s="585">
        <v>231</v>
      </c>
      <c r="I7" s="585">
        <v>195690.72500000001</v>
      </c>
      <c r="J7" s="585">
        <v>205301.94399999999</v>
      </c>
      <c r="K7" s="586">
        <v>172435.715</v>
      </c>
      <c r="L7" s="586">
        <v>6641.1279999999997</v>
      </c>
      <c r="M7" s="586">
        <v>152.25899999999999</v>
      </c>
      <c r="N7" s="586">
        <v>18883.312999999998</v>
      </c>
      <c r="O7" s="586">
        <v>0</v>
      </c>
      <c r="P7" s="586">
        <v>2735.7330000000002</v>
      </c>
      <c r="Q7" s="587">
        <v>609082.06000000006</v>
      </c>
    </row>
    <row r="8" spans="2:17" ht="20.25" customHeight="1" x14ac:dyDescent="0.35">
      <c r="B8" s="17" t="s">
        <v>20</v>
      </c>
      <c r="C8" s="585">
        <v>-278.08300000000003</v>
      </c>
      <c r="D8" s="585">
        <v>745.38199999999995</v>
      </c>
      <c r="E8" s="585">
        <v>3439.3449999999998</v>
      </c>
      <c r="F8" s="585">
        <v>18988.897000000001</v>
      </c>
      <c r="G8" s="585">
        <v>132650.33499999999</v>
      </c>
      <c r="H8" s="585">
        <v>-3756.645219999999</v>
      </c>
      <c r="I8" s="585">
        <v>183169.16699999999</v>
      </c>
      <c r="J8" s="585">
        <v>34378.125</v>
      </c>
      <c r="K8" s="586">
        <v>0</v>
      </c>
      <c r="L8" s="586">
        <v>44877.974000000002</v>
      </c>
      <c r="M8" s="586">
        <v>82589.245999999999</v>
      </c>
      <c r="N8" s="586">
        <v>24911.621999999999</v>
      </c>
      <c r="O8" s="586">
        <v>0</v>
      </c>
      <c r="P8" s="586">
        <v>0</v>
      </c>
      <c r="Q8" s="587">
        <v>521715.36477999989</v>
      </c>
    </row>
    <row r="9" spans="2:17" ht="20.25" customHeight="1" x14ac:dyDescent="0.35">
      <c r="B9" s="17" t="s">
        <v>22</v>
      </c>
      <c r="C9" s="585">
        <v>0</v>
      </c>
      <c r="D9" s="585">
        <v>44656.3</v>
      </c>
      <c r="E9" s="585">
        <v>26212.922999999999</v>
      </c>
      <c r="F9" s="585">
        <v>170080.78876</v>
      </c>
      <c r="G9" s="585">
        <v>52606.968999999997</v>
      </c>
      <c r="H9" s="585">
        <v>85884.789839999998</v>
      </c>
      <c r="I9" s="585">
        <v>1717068.2834000001</v>
      </c>
      <c r="J9" s="585">
        <v>1356602.04926</v>
      </c>
      <c r="K9" s="586">
        <v>0</v>
      </c>
      <c r="L9" s="586">
        <v>64340.828000000001</v>
      </c>
      <c r="M9" s="586">
        <v>73274.202999999994</v>
      </c>
      <c r="N9" s="586">
        <v>182281.68100000001</v>
      </c>
      <c r="O9" s="586">
        <v>2927187.2947040009</v>
      </c>
      <c r="P9" s="586">
        <v>128544.3466160032</v>
      </c>
      <c r="Q9" s="587">
        <v>6828740.4565800047</v>
      </c>
    </row>
    <row r="10" spans="2:17" ht="20.25" customHeight="1" x14ac:dyDescent="0.35">
      <c r="B10" s="17" t="s">
        <v>278</v>
      </c>
      <c r="C10" s="585">
        <v>0</v>
      </c>
      <c r="D10" s="585">
        <v>19225.345114435171</v>
      </c>
      <c r="E10" s="585">
        <v>8218.1809591652927</v>
      </c>
      <c r="F10" s="585">
        <v>38789.511731039383</v>
      </c>
      <c r="G10" s="585">
        <v>11867.706099999999</v>
      </c>
      <c r="H10" s="585">
        <v>24367.451099133301</v>
      </c>
      <c r="I10" s="585">
        <v>882640.54755999998</v>
      </c>
      <c r="J10" s="585">
        <v>655485.46294999984</v>
      </c>
      <c r="K10" s="586">
        <v>0</v>
      </c>
      <c r="L10" s="586">
        <v>101574.9205396449</v>
      </c>
      <c r="M10" s="586">
        <v>25155.362578889999</v>
      </c>
      <c r="N10" s="586">
        <v>63277.57958379823</v>
      </c>
      <c r="O10" s="586">
        <v>2378602.7737400001</v>
      </c>
      <c r="P10" s="586">
        <v>815111.15752999997</v>
      </c>
      <c r="Q10" s="587">
        <v>5024315.9994861064</v>
      </c>
    </row>
    <row r="11" spans="2:17" ht="20.25" customHeight="1" x14ac:dyDescent="0.35">
      <c r="B11" s="17" t="s">
        <v>279</v>
      </c>
      <c r="C11" s="585">
        <v>0</v>
      </c>
      <c r="D11" s="585">
        <v>29393.798999999999</v>
      </c>
      <c r="E11" s="585">
        <v>2304.6660000000002</v>
      </c>
      <c r="F11" s="585">
        <v>14009.264999999999</v>
      </c>
      <c r="G11" s="585">
        <v>13105.549000000001</v>
      </c>
      <c r="H11" s="585">
        <v>1570.3889999999999</v>
      </c>
      <c r="I11" s="585">
        <v>466644.78600000002</v>
      </c>
      <c r="J11" s="585">
        <v>120006.539</v>
      </c>
      <c r="K11" s="586">
        <v>0</v>
      </c>
      <c r="L11" s="586">
        <v>5567.4369999999999</v>
      </c>
      <c r="M11" s="586">
        <v>5684.759</v>
      </c>
      <c r="N11" s="586">
        <v>29944.806</v>
      </c>
      <c r="O11" s="586">
        <v>0</v>
      </c>
      <c r="P11" s="586">
        <v>7518.58</v>
      </c>
      <c r="Q11" s="587">
        <v>695750.57499999995</v>
      </c>
    </row>
    <row r="12" spans="2:17" ht="20.25" customHeight="1" x14ac:dyDescent="0.35">
      <c r="B12" s="17" t="s">
        <v>25</v>
      </c>
      <c r="C12" s="585">
        <v>0</v>
      </c>
      <c r="D12" s="585">
        <v>314132.10225</v>
      </c>
      <c r="E12" s="585">
        <v>4381.009</v>
      </c>
      <c r="F12" s="585">
        <v>105021.5125</v>
      </c>
      <c r="G12" s="585">
        <v>54192.742899999997</v>
      </c>
      <c r="H12" s="585">
        <v>18425.927950000001</v>
      </c>
      <c r="I12" s="585">
        <v>1775934.9434</v>
      </c>
      <c r="J12" s="585">
        <v>1319394.97052</v>
      </c>
      <c r="K12" s="586">
        <v>0</v>
      </c>
      <c r="L12" s="586">
        <v>38886.172700000003</v>
      </c>
      <c r="M12" s="586">
        <v>78159.395449999996</v>
      </c>
      <c r="N12" s="586">
        <v>87744.000899999985</v>
      </c>
      <c r="O12" s="586">
        <v>5181624.7314499998</v>
      </c>
      <c r="P12" s="586">
        <v>-38303.530250000003</v>
      </c>
      <c r="Q12" s="587">
        <v>8939593.9787700009</v>
      </c>
    </row>
    <row r="13" spans="2:17" ht="20.25" customHeight="1" x14ac:dyDescent="0.35">
      <c r="B13" s="17" t="s">
        <v>26</v>
      </c>
      <c r="C13" s="585">
        <v>0</v>
      </c>
      <c r="D13" s="585">
        <v>0</v>
      </c>
      <c r="E13" s="585">
        <v>0</v>
      </c>
      <c r="F13" s="585">
        <v>0</v>
      </c>
      <c r="G13" s="585">
        <v>1846.607</v>
      </c>
      <c r="H13" s="585">
        <v>51.093000000000004</v>
      </c>
      <c r="I13" s="585">
        <v>71685.596000000005</v>
      </c>
      <c r="J13" s="585">
        <v>0</v>
      </c>
      <c r="K13" s="586">
        <v>39756.466999999997</v>
      </c>
      <c r="L13" s="586">
        <v>0</v>
      </c>
      <c r="M13" s="586">
        <v>0</v>
      </c>
      <c r="N13" s="586">
        <v>182.602</v>
      </c>
      <c r="O13" s="586">
        <v>0</v>
      </c>
      <c r="P13" s="586">
        <v>6362.9549999999999</v>
      </c>
      <c r="Q13" s="587">
        <v>119885.32</v>
      </c>
    </row>
    <row r="14" spans="2:17" ht="20.25" customHeight="1" x14ac:dyDescent="0.35">
      <c r="B14" s="17" t="s">
        <v>27</v>
      </c>
      <c r="C14" s="585">
        <v>0</v>
      </c>
      <c r="D14" s="585">
        <v>0</v>
      </c>
      <c r="E14" s="585">
        <v>614.99199999999996</v>
      </c>
      <c r="F14" s="585">
        <v>13048.567999999999</v>
      </c>
      <c r="G14" s="585">
        <v>24084.974999999999</v>
      </c>
      <c r="H14" s="585">
        <v>0</v>
      </c>
      <c r="I14" s="585">
        <v>255576.27551812111</v>
      </c>
      <c r="J14" s="585">
        <v>123323.3159825621</v>
      </c>
      <c r="K14" s="586">
        <v>2238918.0894089872</v>
      </c>
      <c r="L14" s="586">
        <v>902.27800000000002</v>
      </c>
      <c r="M14" s="586">
        <v>0</v>
      </c>
      <c r="N14" s="586">
        <v>5089.3209999999999</v>
      </c>
      <c r="O14" s="586">
        <v>0</v>
      </c>
      <c r="P14" s="586">
        <v>385.72500000000002</v>
      </c>
      <c r="Q14" s="587">
        <v>2661943.5399096701</v>
      </c>
    </row>
    <row r="15" spans="2:17" ht="20.25" customHeight="1" x14ac:dyDescent="0.35">
      <c r="B15" s="17" t="s">
        <v>28</v>
      </c>
      <c r="C15" s="585">
        <v>0</v>
      </c>
      <c r="D15" s="585">
        <v>6044.7950000000001</v>
      </c>
      <c r="E15" s="585">
        <v>3548.1370000000002</v>
      </c>
      <c r="F15" s="585">
        <v>11205.883</v>
      </c>
      <c r="G15" s="585">
        <v>26589.699000000001</v>
      </c>
      <c r="H15" s="585">
        <v>10246.385</v>
      </c>
      <c r="I15" s="585">
        <v>838290.16399999999</v>
      </c>
      <c r="J15" s="585">
        <v>381315.22899999999</v>
      </c>
      <c r="K15" s="586">
        <v>22390.149000000001</v>
      </c>
      <c r="L15" s="586">
        <v>3054.5320000000002</v>
      </c>
      <c r="M15" s="586">
        <v>21628.550999999999</v>
      </c>
      <c r="N15" s="586">
        <v>56024.741000000002</v>
      </c>
      <c r="O15" s="586">
        <v>0</v>
      </c>
      <c r="P15" s="586">
        <v>4953.0789999999997</v>
      </c>
      <c r="Q15" s="587">
        <v>1385291.344</v>
      </c>
    </row>
    <row r="16" spans="2:17" ht="20.25" customHeight="1" x14ac:dyDescent="0.35">
      <c r="B16" s="17" t="s">
        <v>29</v>
      </c>
      <c r="C16" s="585">
        <v>0</v>
      </c>
      <c r="D16" s="585">
        <v>17853.949540000081</v>
      </c>
      <c r="E16" s="585">
        <v>3940.34</v>
      </c>
      <c r="F16" s="585">
        <v>43493.308819999991</v>
      </c>
      <c r="G16" s="585">
        <v>19805.53702</v>
      </c>
      <c r="H16" s="585">
        <v>30905.779569999999</v>
      </c>
      <c r="I16" s="585">
        <v>605940.17354999995</v>
      </c>
      <c r="J16" s="585">
        <v>606418.44799999997</v>
      </c>
      <c r="K16" s="586">
        <v>0</v>
      </c>
      <c r="L16" s="586">
        <v>36447.908049999998</v>
      </c>
      <c r="M16" s="586">
        <v>22409.347089999999</v>
      </c>
      <c r="N16" s="586">
        <v>25499.58915</v>
      </c>
      <c r="O16" s="586">
        <v>1113338.8127299999</v>
      </c>
      <c r="P16" s="586">
        <v>391.94873000000001</v>
      </c>
      <c r="Q16" s="587">
        <v>2526445.14225</v>
      </c>
    </row>
    <row r="17" spans="2:17" ht="20.25" customHeight="1" x14ac:dyDescent="0.35">
      <c r="B17" s="17" t="s">
        <v>30</v>
      </c>
      <c r="C17" s="585">
        <v>10.231</v>
      </c>
      <c r="D17" s="585">
        <v>58302.339</v>
      </c>
      <c r="E17" s="585">
        <v>57380.294000000002</v>
      </c>
      <c r="F17" s="585">
        <v>87505.235000000001</v>
      </c>
      <c r="G17" s="585">
        <v>25361.216</v>
      </c>
      <c r="H17" s="585">
        <v>54452.23</v>
      </c>
      <c r="I17" s="585">
        <v>1297747.142</v>
      </c>
      <c r="J17" s="585">
        <v>885695.40099999995</v>
      </c>
      <c r="K17" s="586">
        <v>392446.13299999997</v>
      </c>
      <c r="L17" s="586">
        <v>11464.058000000001</v>
      </c>
      <c r="M17" s="586">
        <v>267302.837</v>
      </c>
      <c r="N17" s="586">
        <v>484078.17300000001</v>
      </c>
      <c r="O17" s="586">
        <v>1141015.0689999999</v>
      </c>
      <c r="P17" s="586">
        <v>8317.2430000000004</v>
      </c>
      <c r="Q17" s="587">
        <v>4771077.6009999998</v>
      </c>
    </row>
    <row r="18" spans="2:17" ht="20.25" customHeight="1" x14ac:dyDescent="0.35">
      <c r="B18" s="17" t="s">
        <v>32</v>
      </c>
      <c r="C18" s="585">
        <v>126.76300000000001</v>
      </c>
      <c r="D18" s="585">
        <v>28114.373</v>
      </c>
      <c r="E18" s="585">
        <v>22141.41</v>
      </c>
      <c r="F18" s="585">
        <v>34058.921000000002</v>
      </c>
      <c r="G18" s="585">
        <v>29430.562000000002</v>
      </c>
      <c r="H18" s="585">
        <v>70415.066999999995</v>
      </c>
      <c r="I18" s="585">
        <v>1399388.6040000001</v>
      </c>
      <c r="J18" s="585">
        <v>1262248.341</v>
      </c>
      <c r="K18" s="586">
        <v>0</v>
      </c>
      <c r="L18" s="586">
        <v>3742.2069999999999</v>
      </c>
      <c r="M18" s="586">
        <v>74993.347999999998</v>
      </c>
      <c r="N18" s="586">
        <v>252347.443</v>
      </c>
      <c r="O18" s="586">
        <v>0</v>
      </c>
      <c r="P18" s="586">
        <v>3330.8980000000001</v>
      </c>
      <c r="Q18" s="587">
        <v>3180337.9369999999</v>
      </c>
    </row>
    <row r="19" spans="2:17" ht="20.25" customHeight="1" x14ac:dyDescent="0.35">
      <c r="B19" s="17" t="s">
        <v>34</v>
      </c>
      <c r="C19" s="585">
        <v>10433.962</v>
      </c>
      <c r="D19" s="585">
        <v>32396.556</v>
      </c>
      <c r="E19" s="585">
        <v>16971.769</v>
      </c>
      <c r="F19" s="585">
        <v>107635.16</v>
      </c>
      <c r="G19" s="585">
        <v>13490.87</v>
      </c>
      <c r="H19" s="585">
        <v>38496.071000000004</v>
      </c>
      <c r="I19" s="585">
        <v>1041777.121</v>
      </c>
      <c r="J19" s="585">
        <v>261868.658</v>
      </c>
      <c r="K19" s="586">
        <v>0</v>
      </c>
      <c r="L19" s="586">
        <v>49997.813999999998</v>
      </c>
      <c r="M19" s="586">
        <v>51326.65</v>
      </c>
      <c r="N19" s="586">
        <v>126596.11500000001</v>
      </c>
      <c r="O19" s="586">
        <v>115968.318</v>
      </c>
      <c r="P19" s="586">
        <v>5166.6130000000003</v>
      </c>
      <c r="Q19" s="587">
        <v>1872125.6769999999</v>
      </c>
    </row>
    <row r="20" spans="2:17" ht="20.25" customHeight="1" x14ac:dyDescent="0.35">
      <c r="B20" s="17" t="s">
        <v>35</v>
      </c>
      <c r="C20" s="585">
        <v>0</v>
      </c>
      <c r="D20" s="585">
        <v>36445.726000000002</v>
      </c>
      <c r="E20" s="585">
        <v>21949.282999999999</v>
      </c>
      <c r="F20" s="585">
        <v>9912.9060000000009</v>
      </c>
      <c r="G20" s="585">
        <v>3691.1410000000001</v>
      </c>
      <c r="H20" s="585">
        <v>71987.114000000001</v>
      </c>
      <c r="I20" s="585">
        <v>572635.58100000001</v>
      </c>
      <c r="J20" s="585">
        <v>251528.391</v>
      </c>
      <c r="K20" s="586">
        <v>0</v>
      </c>
      <c r="L20" s="586">
        <v>1793.4380000000001</v>
      </c>
      <c r="M20" s="586">
        <v>48900.101999999999</v>
      </c>
      <c r="N20" s="586">
        <v>90072.207999999999</v>
      </c>
      <c r="O20" s="586">
        <v>0</v>
      </c>
      <c r="P20" s="586">
        <v>6345.8689999999997</v>
      </c>
      <c r="Q20" s="587">
        <v>1115261.7590000001</v>
      </c>
    </row>
    <row r="21" spans="2:17" ht="20.25" customHeight="1" x14ac:dyDescent="0.35">
      <c r="B21" s="17" t="s">
        <v>36</v>
      </c>
      <c r="C21" s="585">
        <v>0</v>
      </c>
      <c r="D21" s="585">
        <v>0</v>
      </c>
      <c r="E21" s="585">
        <v>0</v>
      </c>
      <c r="F21" s="585">
        <v>0</v>
      </c>
      <c r="G21" s="585">
        <v>0</v>
      </c>
      <c r="H21" s="585">
        <v>0</v>
      </c>
      <c r="I21" s="585">
        <v>17889</v>
      </c>
      <c r="J21" s="585">
        <v>11365</v>
      </c>
      <c r="K21" s="586">
        <v>176388</v>
      </c>
      <c r="L21" s="586">
        <v>4</v>
      </c>
      <c r="M21" s="586">
        <v>0</v>
      </c>
      <c r="N21" s="586">
        <v>0</v>
      </c>
      <c r="O21" s="586">
        <v>0</v>
      </c>
      <c r="P21" s="586">
        <v>0</v>
      </c>
      <c r="Q21" s="587">
        <v>205647</v>
      </c>
    </row>
    <row r="22" spans="2:17" ht="20.25" customHeight="1" x14ac:dyDescent="0.35">
      <c r="B22" s="17" t="s">
        <v>280</v>
      </c>
      <c r="C22" s="585">
        <v>0</v>
      </c>
      <c r="D22" s="585">
        <v>5363</v>
      </c>
      <c r="E22" s="585">
        <v>20412</v>
      </c>
      <c r="F22" s="585">
        <v>134280</v>
      </c>
      <c r="G22" s="585">
        <v>31437</v>
      </c>
      <c r="H22" s="585">
        <v>8119</v>
      </c>
      <c r="I22" s="585">
        <v>687932</v>
      </c>
      <c r="J22" s="585">
        <v>353896</v>
      </c>
      <c r="K22" s="586">
        <v>0</v>
      </c>
      <c r="L22" s="586">
        <v>29529</v>
      </c>
      <c r="M22" s="586">
        <v>27700</v>
      </c>
      <c r="N22" s="586">
        <v>115082</v>
      </c>
      <c r="O22" s="586">
        <v>0</v>
      </c>
      <c r="P22" s="586">
        <v>14552</v>
      </c>
      <c r="Q22" s="587">
        <v>1428304</v>
      </c>
    </row>
    <row r="23" spans="2:17" ht="20.25" customHeight="1" x14ac:dyDescent="0.35">
      <c r="B23" s="17" t="s">
        <v>281</v>
      </c>
      <c r="C23" s="585">
        <v>0</v>
      </c>
      <c r="D23" s="585">
        <v>0</v>
      </c>
      <c r="E23" s="585">
        <v>0</v>
      </c>
      <c r="F23" s="585">
        <v>0</v>
      </c>
      <c r="G23" s="585">
        <v>0</v>
      </c>
      <c r="H23" s="585">
        <v>0</v>
      </c>
      <c r="I23" s="585">
        <v>0</v>
      </c>
      <c r="J23" s="585">
        <v>0</v>
      </c>
      <c r="K23" s="585">
        <v>0</v>
      </c>
      <c r="L23" s="586">
        <v>0</v>
      </c>
      <c r="M23" s="586">
        <v>0</v>
      </c>
      <c r="N23" s="586">
        <v>0</v>
      </c>
      <c r="O23" s="586">
        <v>7304043.7160400022</v>
      </c>
      <c r="P23" s="586">
        <v>0</v>
      </c>
      <c r="Q23" s="587">
        <v>7304043.7160400022</v>
      </c>
    </row>
    <row r="24" spans="2:17" ht="20.25" customHeight="1" x14ac:dyDescent="0.35">
      <c r="B24" s="17" t="s">
        <v>38</v>
      </c>
      <c r="C24" s="585">
        <v>0</v>
      </c>
      <c r="D24" s="585">
        <v>26054.597000000002</v>
      </c>
      <c r="E24" s="585">
        <v>15680.989</v>
      </c>
      <c r="F24" s="585">
        <v>13446.995999999999</v>
      </c>
      <c r="G24" s="585">
        <v>7308.9809999999998</v>
      </c>
      <c r="H24" s="585">
        <v>92398.975999999995</v>
      </c>
      <c r="I24" s="585">
        <v>238946.60800000001</v>
      </c>
      <c r="J24" s="585">
        <v>407819.228</v>
      </c>
      <c r="K24" s="586">
        <v>0</v>
      </c>
      <c r="L24" s="586">
        <v>2104.6689999999999</v>
      </c>
      <c r="M24" s="586">
        <v>53754.14</v>
      </c>
      <c r="N24" s="586">
        <v>77207.051999999996</v>
      </c>
      <c r="O24" s="586">
        <v>29739.365000000002</v>
      </c>
      <c r="P24" s="586">
        <v>1778.374</v>
      </c>
      <c r="Q24" s="587">
        <v>966239.97499999998</v>
      </c>
    </row>
    <row r="25" spans="2:17" ht="20.25" customHeight="1" x14ac:dyDescent="0.35">
      <c r="B25" s="17" t="s">
        <v>39</v>
      </c>
      <c r="C25" s="585">
        <v>0</v>
      </c>
      <c r="D25" s="585">
        <v>-195.67</v>
      </c>
      <c r="E25" s="585">
        <v>428.45699999999999</v>
      </c>
      <c r="F25" s="585">
        <v>11696.331</v>
      </c>
      <c r="G25" s="585">
        <v>5264.63</v>
      </c>
      <c r="H25" s="585">
        <v>0</v>
      </c>
      <c r="I25" s="585">
        <v>548397.44574999996</v>
      </c>
      <c r="J25" s="585">
        <v>316009.56599999999</v>
      </c>
      <c r="K25" s="586">
        <v>94342.960154540342</v>
      </c>
      <c r="L25" s="586">
        <v>116.949</v>
      </c>
      <c r="M25" s="586">
        <v>205.53899999999999</v>
      </c>
      <c r="N25" s="586">
        <v>6540.6750000000002</v>
      </c>
      <c r="O25" s="586">
        <v>0</v>
      </c>
      <c r="P25" s="586">
        <v>5901.91</v>
      </c>
      <c r="Q25" s="587">
        <v>988708.79290454031</v>
      </c>
    </row>
    <row r="26" spans="2:17" ht="20.25" customHeight="1" x14ac:dyDescent="0.35">
      <c r="B26" s="17" t="s">
        <v>40</v>
      </c>
      <c r="C26" s="585">
        <v>0</v>
      </c>
      <c r="D26" s="585">
        <v>91491.202000000005</v>
      </c>
      <c r="E26" s="585">
        <v>1733.64</v>
      </c>
      <c r="F26" s="585">
        <v>8337.29205</v>
      </c>
      <c r="G26" s="585">
        <v>52107.290999999997</v>
      </c>
      <c r="H26" s="585">
        <v>486.096</v>
      </c>
      <c r="I26" s="585">
        <v>348199.61933000002</v>
      </c>
      <c r="J26" s="585">
        <v>1368651.12002</v>
      </c>
      <c r="K26" s="586">
        <v>0</v>
      </c>
      <c r="L26" s="586">
        <v>6745.1040000000003</v>
      </c>
      <c r="M26" s="586">
        <v>4336.2359999999999</v>
      </c>
      <c r="N26" s="586">
        <v>35407.997679999993</v>
      </c>
      <c r="O26" s="586">
        <v>1764968.828</v>
      </c>
      <c r="P26" s="586">
        <v>25480.577300000001</v>
      </c>
      <c r="Q26" s="587">
        <v>3707945.0033800001</v>
      </c>
    </row>
    <row r="27" spans="2:17" ht="20.25" customHeight="1" x14ac:dyDescent="0.35">
      <c r="B27" s="17" t="s">
        <v>41</v>
      </c>
      <c r="C27" s="585">
        <v>776.40959707859156</v>
      </c>
      <c r="D27" s="585">
        <v>91848.308462865622</v>
      </c>
      <c r="E27" s="585">
        <v>20272.720859178491</v>
      </c>
      <c r="F27" s="585">
        <v>167043.6990009406</v>
      </c>
      <c r="G27" s="585">
        <v>29740.93274</v>
      </c>
      <c r="H27" s="585">
        <v>113310.2058</v>
      </c>
      <c r="I27" s="585">
        <v>372006.92692695197</v>
      </c>
      <c r="J27" s="585">
        <v>441293.67084999999</v>
      </c>
      <c r="K27" s="586">
        <v>0</v>
      </c>
      <c r="L27" s="586">
        <v>3125.7784198412101</v>
      </c>
      <c r="M27" s="586">
        <v>19790.300961440891</v>
      </c>
      <c r="N27" s="586">
        <v>171402.90599999999</v>
      </c>
      <c r="O27" s="586">
        <v>0</v>
      </c>
      <c r="P27" s="586">
        <v>24470.91759999999</v>
      </c>
      <c r="Q27" s="587">
        <v>1455082.7772182969</v>
      </c>
    </row>
    <row r="28" spans="2:17" ht="20.25" customHeight="1" x14ac:dyDescent="0.35">
      <c r="B28" s="17" t="s">
        <v>282</v>
      </c>
      <c r="C28" s="585">
        <v>4194</v>
      </c>
      <c r="D28" s="585">
        <v>13166</v>
      </c>
      <c r="E28" s="585">
        <v>2815</v>
      </c>
      <c r="F28" s="585">
        <v>6191</v>
      </c>
      <c r="G28" s="585">
        <v>31428</v>
      </c>
      <c r="H28" s="585">
        <v>2022</v>
      </c>
      <c r="I28" s="585">
        <v>533606</v>
      </c>
      <c r="J28" s="585">
        <v>236030</v>
      </c>
      <c r="K28" s="586">
        <v>0</v>
      </c>
      <c r="L28" s="586">
        <v>2853</v>
      </c>
      <c r="M28" s="586">
        <v>23088</v>
      </c>
      <c r="N28" s="586">
        <v>31173</v>
      </c>
      <c r="O28" s="586">
        <v>599693</v>
      </c>
      <c r="P28" s="586">
        <v>-5526</v>
      </c>
      <c r="Q28" s="587">
        <v>1480734</v>
      </c>
    </row>
    <row r="29" spans="2:17" ht="20.25" customHeight="1" x14ac:dyDescent="0.35">
      <c r="B29" s="17" t="s">
        <v>42</v>
      </c>
      <c r="C29" s="585">
        <v>0</v>
      </c>
      <c r="D29" s="585">
        <v>27975.624</v>
      </c>
      <c r="E29" s="585">
        <v>23646.7</v>
      </c>
      <c r="F29" s="585">
        <v>28107.187000000002</v>
      </c>
      <c r="G29" s="585">
        <v>5838.0870000000004</v>
      </c>
      <c r="H29" s="585">
        <v>40146.086000000003</v>
      </c>
      <c r="I29" s="585">
        <v>785096.54299999995</v>
      </c>
      <c r="J29" s="585">
        <v>644688.53700000001</v>
      </c>
      <c r="K29" s="586">
        <v>0</v>
      </c>
      <c r="L29" s="586">
        <v>3091.4090000000001</v>
      </c>
      <c r="M29" s="586">
        <v>28566.483</v>
      </c>
      <c r="N29" s="586">
        <v>76384.634000000005</v>
      </c>
      <c r="O29" s="586">
        <v>0</v>
      </c>
      <c r="P29" s="586">
        <v>8641.8349999999991</v>
      </c>
      <c r="Q29" s="587">
        <v>1672183.125</v>
      </c>
    </row>
    <row r="30" spans="2:17" ht="20.25" customHeight="1" x14ac:dyDescent="0.35">
      <c r="B30" s="17" t="s">
        <v>283</v>
      </c>
      <c r="C30" s="585">
        <v>0</v>
      </c>
      <c r="D30" s="585">
        <v>40979.073811500013</v>
      </c>
      <c r="E30" s="585">
        <v>28687.830999999998</v>
      </c>
      <c r="F30" s="585">
        <v>18154.312999999998</v>
      </c>
      <c r="G30" s="585">
        <v>16189.728999999999</v>
      </c>
      <c r="H30" s="585">
        <v>14203.62</v>
      </c>
      <c r="I30" s="585">
        <v>683134.473</v>
      </c>
      <c r="J30" s="585">
        <v>509971.391</v>
      </c>
      <c r="K30" s="586">
        <v>0</v>
      </c>
      <c r="L30" s="586">
        <v>14941.295</v>
      </c>
      <c r="M30" s="586">
        <v>38641.410000000003</v>
      </c>
      <c r="N30" s="586">
        <v>57787.920349999993</v>
      </c>
      <c r="O30" s="586">
        <v>7750349.4500000002</v>
      </c>
      <c r="P30" s="586">
        <v>6584.625</v>
      </c>
      <c r="Q30" s="587">
        <v>9179625.1311614998</v>
      </c>
    </row>
    <row r="31" spans="2:17" ht="20.25" customHeight="1" x14ac:dyDescent="0.35">
      <c r="B31" s="17" t="s">
        <v>284</v>
      </c>
      <c r="C31" s="585">
        <v>0</v>
      </c>
      <c r="D31" s="585">
        <v>3095.165</v>
      </c>
      <c r="E31" s="585">
        <v>776.476</v>
      </c>
      <c r="F31" s="585">
        <v>26375.57</v>
      </c>
      <c r="G31" s="585">
        <v>26952.727999999999</v>
      </c>
      <c r="H31" s="585">
        <v>8010.9579999999996</v>
      </c>
      <c r="I31" s="585">
        <v>380989.25</v>
      </c>
      <c r="J31" s="585">
        <v>188088.842</v>
      </c>
      <c r="K31" s="586">
        <v>0</v>
      </c>
      <c r="L31" s="586">
        <v>6905.9979999999996</v>
      </c>
      <c r="M31" s="586">
        <v>4314.6869999999999</v>
      </c>
      <c r="N31" s="586">
        <v>20831.767</v>
      </c>
      <c r="O31" s="586">
        <v>537139.25699999998</v>
      </c>
      <c r="P31" s="586">
        <v>1399.251</v>
      </c>
      <c r="Q31" s="587">
        <v>1204879.949</v>
      </c>
    </row>
    <row r="32" spans="2:17" ht="20.25" customHeight="1" x14ac:dyDescent="0.35">
      <c r="B32" s="17" t="s">
        <v>285</v>
      </c>
      <c r="C32" s="585">
        <v>0</v>
      </c>
      <c r="D32" s="585">
        <v>2401.5050000000001</v>
      </c>
      <c r="E32" s="585">
        <v>879.58500000000004</v>
      </c>
      <c r="F32" s="585">
        <v>14315.645</v>
      </c>
      <c r="G32" s="585">
        <v>7875.5810000000001</v>
      </c>
      <c r="H32" s="585">
        <v>169.251</v>
      </c>
      <c r="I32" s="585">
        <v>451618.78100000002</v>
      </c>
      <c r="J32" s="585">
        <v>0</v>
      </c>
      <c r="K32" s="586">
        <v>205383.62700000001</v>
      </c>
      <c r="L32" s="586">
        <v>1366.579</v>
      </c>
      <c r="M32" s="586">
        <v>192.755</v>
      </c>
      <c r="N32" s="586">
        <v>47909.000999999997</v>
      </c>
      <c r="O32" s="586">
        <v>0</v>
      </c>
      <c r="P32" s="586">
        <v>219.696</v>
      </c>
      <c r="Q32" s="587">
        <v>732332.00600000005</v>
      </c>
    </row>
    <row r="33" spans="2:17" ht="20.25" customHeight="1" x14ac:dyDescent="0.35">
      <c r="B33" s="17" t="s">
        <v>286</v>
      </c>
      <c r="C33" s="585">
        <v>0</v>
      </c>
      <c r="D33" s="585">
        <v>36120.837200000002</v>
      </c>
      <c r="E33" s="585">
        <v>7269.6999800000003</v>
      </c>
      <c r="F33" s="585">
        <v>37191.643549999993</v>
      </c>
      <c r="G33" s="585">
        <v>5886.0405899999996</v>
      </c>
      <c r="H33" s="585">
        <v>13629.057000000001</v>
      </c>
      <c r="I33" s="585">
        <v>388441.87225000001</v>
      </c>
      <c r="J33" s="585">
        <v>557299.2574</v>
      </c>
      <c r="K33" s="586">
        <v>163726.921</v>
      </c>
      <c r="L33" s="586">
        <v>5524.3438100000021</v>
      </c>
      <c r="M33" s="586">
        <v>0</v>
      </c>
      <c r="N33" s="586">
        <v>46607.359930000013</v>
      </c>
      <c r="O33" s="586">
        <v>8956.2256225000019</v>
      </c>
      <c r="P33" s="586">
        <v>430.23116000000022</v>
      </c>
      <c r="Q33" s="587">
        <v>1271083.4894925</v>
      </c>
    </row>
    <row r="34" spans="2:17" ht="20.25" customHeight="1" x14ac:dyDescent="0.35">
      <c r="B34" s="17" t="s">
        <v>287</v>
      </c>
      <c r="C34" s="585">
        <v>0</v>
      </c>
      <c r="D34" s="585">
        <v>0</v>
      </c>
      <c r="E34" s="585">
        <v>0</v>
      </c>
      <c r="F34" s="585">
        <v>0</v>
      </c>
      <c r="G34" s="585">
        <v>0</v>
      </c>
      <c r="H34" s="585">
        <v>0</v>
      </c>
      <c r="I34" s="585">
        <v>653</v>
      </c>
      <c r="J34" s="585">
        <v>659</v>
      </c>
      <c r="K34" s="586">
        <v>0</v>
      </c>
      <c r="L34" s="586">
        <v>573</v>
      </c>
      <c r="M34" s="586">
        <v>0</v>
      </c>
      <c r="N34" s="586">
        <v>1884</v>
      </c>
      <c r="O34" s="586">
        <v>707462</v>
      </c>
      <c r="P34" s="586">
        <v>0</v>
      </c>
      <c r="Q34" s="587">
        <v>711231</v>
      </c>
    </row>
    <row r="35" spans="2:17" ht="20.25" customHeight="1" x14ac:dyDescent="0.35">
      <c r="B35" s="17" t="s">
        <v>288</v>
      </c>
      <c r="C35" s="585">
        <v>0</v>
      </c>
      <c r="D35" s="585">
        <v>0</v>
      </c>
      <c r="E35" s="585">
        <v>0</v>
      </c>
      <c r="F35" s="585">
        <v>0</v>
      </c>
      <c r="G35" s="585">
        <v>0</v>
      </c>
      <c r="H35" s="585">
        <v>0</v>
      </c>
      <c r="I35" s="585">
        <v>0</v>
      </c>
      <c r="J35" s="585">
        <v>0</v>
      </c>
      <c r="K35" s="586">
        <v>0</v>
      </c>
      <c r="L35" s="586">
        <v>0</v>
      </c>
      <c r="M35" s="586">
        <v>0</v>
      </c>
      <c r="N35" s="586">
        <v>0</v>
      </c>
      <c r="O35" s="586">
        <v>31080.432000000001</v>
      </c>
      <c r="P35" s="586">
        <v>3825.72</v>
      </c>
      <c r="Q35" s="587">
        <v>34906.152000000002</v>
      </c>
    </row>
    <row r="36" spans="2:17" ht="20.25" customHeight="1" x14ac:dyDescent="0.35">
      <c r="B36" s="17" t="s">
        <v>48</v>
      </c>
      <c r="C36" s="585">
        <v>0</v>
      </c>
      <c r="D36" s="585">
        <v>0</v>
      </c>
      <c r="E36" s="585">
        <v>666.88</v>
      </c>
      <c r="F36" s="585">
        <v>758.55200000000002</v>
      </c>
      <c r="G36" s="585">
        <v>5546.7060000000001</v>
      </c>
      <c r="H36" s="585">
        <v>66.552000000000007</v>
      </c>
      <c r="I36" s="585">
        <v>183144.04500000001</v>
      </c>
      <c r="J36" s="585">
        <v>203666.71299999999</v>
      </c>
      <c r="K36" s="586">
        <v>0</v>
      </c>
      <c r="L36" s="586">
        <v>0</v>
      </c>
      <c r="M36" s="586">
        <v>2849.489</v>
      </c>
      <c r="N36" s="586">
        <v>10134.279</v>
      </c>
      <c r="O36" s="586">
        <v>15154.697278</v>
      </c>
      <c r="P36" s="586">
        <v>0</v>
      </c>
      <c r="Q36" s="587">
        <v>421987.91327800002</v>
      </c>
    </row>
    <row r="37" spans="2:17" ht="20.25" customHeight="1" x14ac:dyDescent="0.35">
      <c r="B37" s="17" t="s">
        <v>49</v>
      </c>
      <c r="C37" s="585">
        <v>0</v>
      </c>
      <c r="D37" s="585">
        <v>18617.167000000001</v>
      </c>
      <c r="E37" s="585">
        <v>10214.35</v>
      </c>
      <c r="F37" s="585">
        <v>15725.777</v>
      </c>
      <c r="G37" s="585">
        <v>14830.22</v>
      </c>
      <c r="H37" s="585">
        <v>20286.370999999999</v>
      </c>
      <c r="I37" s="585">
        <v>78320.881999999998</v>
      </c>
      <c r="J37" s="585">
        <v>76631.645000000004</v>
      </c>
      <c r="K37" s="586">
        <v>0</v>
      </c>
      <c r="L37" s="586">
        <v>168.821</v>
      </c>
      <c r="M37" s="586">
        <v>24783.32</v>
      </c>
      <c r="N37" s="586">
        <v>52167.618000000002</v>
      </c>
      <c r="O37" s="586">
        <v>18447.767</v>
      </c>
      <c r="P37" s="586">
        <v>631.73699999999997</v>
      </c>
      <c r="Q37" s="587">
        <v>330825.67499999999</v>
      </c>
    </row>
    <row r="38" spans="2:17" ht="20.25" customHeight="1" x14ac:dyDescent="0.35">
      <c r="B38" s="17" t="s">
        <v>289</v>
      </c>
      <c r="C38" s="585">
        <v>1339.9829999999999</v>
      </c>
      <c r="D38" s="585">
        <v>19273.996999999999</v>
      </c>
      <c r="E38" s="585">
        <v>24768.134999999998</v>
      </c>
      <c r="F38" s="585">
        <v>64184.864000000001</v>
      </c>
      <c r="G38" s="585">
        <v>15340.977000000001</v>
      </c>
      <c r="H38" s="585">
        <v>8898.3179999999993</v>
      </c>
      <c r="I38" s="585">
        <v>689879.49899999995</v>
      </c>
      <c r="J38" s="585">
        <v>417531.55099999998</v>
      </c>
      <c r="K38" s="586">
        <v>9785.4390000000003</v>
      </c>
      <c r="L38" s="586">
        <v>61148.858</v>
      </c>
      <c r="M38" s="586">
        <v>23828.398000000001</v>
      </c>
      <c r="N38" s="586">
        <v>61681.552000000003</v>
      </c>
      <c r="O38" s="586">
        <v>826675.34299999999</v>
      </c>
      <c r="P38" s="586">
        <v>31199.119999999999</v>
      </c>
      <c r="Q38" s="587">
        <v>2255536.034</v>
      </c>
    </row>
    <row r="39" spans="2:17" ht="20.25" customHeight="1" x14ac:dyDescent="0.35">
      <c r="B39" s="17" t="s">
        <v>50</v>
      </c>
      <c r="C39" s="585">
        <v>0</v>
      </c>
      <c r="D39" s="585">
        <v>1109.9860000000001</v>
      </c>
      <c r="E39" s="585">
        <v>871.17200000000003</v>
      </c>
      <c r="F39" s="585">
        <v>225.41</v>
      </c>
      <c r="G39" s="585">
        <v>1847.383</v>
      </c>
      <c r="H39" s="585">
        <v>2193.3359999999998</v>
      </c>
      <c r="I39" s="585">
        <v>401550.58600000001</v>
      </c>
      <c r="J39" s="585">
        <v>176150.36300000001</v>
      </c>
      <c r="K39" s="586">
        <v>0</v>
      </c>
      <c r="L39" s="586">
        <v>3670.0529999999999</v>
      </c>
      <c r="M39" s="586">
        <v>1446.712</v>
      </c>
      <c r="N39" s="586">
        <v>3560.4360000000001</v>
      </c>
      <c r="O39" s="586">
        <v>132239.30799999999</v>
      </c>
      <c r="P39" s="586">
        <v>115.39</v>
      </c>
      <c r="Q39" s="587">
        <v>724980.13500000001</v>
      </c>
    </row>
    <row r="40" spans="2:17" ht="20.25" customHeight="1" x14ac:dyDescent="0.35">
      <c r="B40" s="17" t="s">
        <v>51</v>
      </c>
      <c r="C40" s="585">
        <v>0</v>
      </c>
      <c r="D40" s="585">
        <v>293</v>
      </c>
      <c r="E40" s="585">
        <v>286</v>
      </c>
      <c r="F40" s="585">
        <v>965</v>
      </c>
      <c r="G40" s="585">
        <v>1235</v>
      </c>
      <c r="H40" s="585">
        <v>78</v>
      </c>
      <c r="I40" s="585">
        <v>206340</v>
      </c>
      <c r="J40" s="585">
        <v>159585</v>
      </c>
      <c r="K40" s="586">
        <v>0</v>
      </c>
      <c r="L40" s="586">
        <v>517</v>
      </c>
      <c r="M40" s="586">
        <v>49</v>
      </c>
      <c r="N40" s="586">
        <v>1093</v>
      </c>
      <c r="O40" s="586">
        <v>0</v>
      </c>
      <c r="P40" s="586">
        <v>1350</v>
      </c>
      <c r="Q40" s="587">
        <v>371792</v>
      </c>
    </row>
    <row r="41" spans="2:17" ht="20.25" customHeight="1" x14ac:dyDescent="0.35">
      <c r="B41" s="17" t="s">
        <v>52</v>
      </c>
      <c r="C41" s="585">
        <v>0</v>
      </c>
      <c r="D41" s="585">
        <v>7200.8469999999998</v>
      </c>
      <c r="E41" s="585">
        <v>134.26400000000001</v>
      </c>
      <c r="F41" s="585">
        <v>7363.6930000000002</v>
      </c>
      <c r="G41" s="585">
        <v>11017.535</v>
      </c>
      <c r="H41" s="585">
        <v>452.875</v>
      </c>
      <c r="I41" s="585">
        <v>791140.95499999996</v>
      </c>
      <c r="J41" s="585">
        <v>352343.41739999998</v>
      </c>
      <c r="K41" s="586">
        <v>99378.912599999996</v>
      </c>
      <c r="L41" s="586">
        <v>2191.491</v>
      </c>
      <c r="M41" s="586">
        <v>3143.6590000000001</v>
      </c>
      <c r="N41" s="586">
        <v>5479.0709999999999</v>
      </c>
      <c r="O41" s="586">
        <v>451110.65299999999</v>
      </c>
      <c r="P41" s="586">
        <v>7182.8890000000001</v>
      </c>
      <c r="Q41" s="587">
        <v>1738140.2620000001</v>
      </c>
    </row>
    <row r="42" spans="2:17" ht="20.25" customHeight="1" x14ac:dyDescent="0.35">
      <c r="B42" s="17" t="s">
        <v>54</v>
      </c>
      <c r="C42" s="585">
        <v>0</v>
      </c>
      <c r="D42" s="585">
        <v>0</v>
      </c>
      <c r="E42" s="585">
        <v>0</v>
      </c>
      <c r="F42" s="585">
        <v>0</v>
      </c>
      <c r="G42" s="585">
        <v>0</v>
      </c>
      <c r="H42" s="585">
        <v>0</v>
      </c>
      <c r="I42" s="585">
        <v>0</v>
      </c>
      <c r="J42" s="585">
        <v>0</v>
      </c>
      <c r="K42" s="586">
        <v>0</v>
      </c>
      <c r="L42" s="586">
        <v>0</v>
      </c>
      <c r="M42" s="586">
        <v>0</v>
      </c>
      <c r="N42" s="586">
        <v>0</v>
      </c>
      <c r="O42" s="586">
        <v>0</v>
      </c>
      <c r="P42" s="586">
        <v>0</v>
      </c>
      <c r="Q42" s="587">
        <v>0</v>
      </c>
    </row>
    <row r="43" spans="2:17" ht="20.25" customHeight="1" x14ac:dyDescent="0.35">
      <c r="B43" s="163" t="s">
        <v>55</v>
      </c>
      <c r="C43" s="588">
        <f t="shared" ref="C43:Q43" si="0">SUM(C6:C42)</f>
        <v>16603.265597078589</v>
      </c>
      <c r="D43" s="588">
        <f t="shared" si="0"/>
        <v>974822.35537880077</v>
      </c>
      <c r="E43" s="588">
        <f t="shared" si="0"/>
        <v>333164.62772380066</v>
      </c>
      <c r="F43" s="588">
        <f t="shared" si="0"/>
        <v>1210734.5278972513</v>
      </c>
      <c r="G43" s="588">
        <f t="shared" si="0"/>
        <v>678668.28535000002</v>
      </c>
      <c r="H43" s="588">
        <f t="shared" si="0"/>
        <v>727747.35403913341</v>
      </c>
      <c r="I43" s="588">
        <f t="shared" si="0"/>
        <v>19091476.595685069</v>
      </c>
      <c r="J43" s="588">
        <f t="shared" si="0"/>
        <v>13885247.17638256</v>
      </c>
      <c r="K43" s="588">
        <f t="shared" si="0"/>
        <v>3614952.4131635274</v>
      </c>
      <c r="L43" s="588">
        <f t="shared" si="0"/>
        <v>516373.06296852283</v>
      </c>
      <c r="M43" s="588">
        <f t="shared" si="0"/>
        <v>1009237.9972938485</v>
      </c>
      <c r="N43" s="588">
        <f t="shared" si="0"/>
        <v>2281372.9221107927</v>
      </c>
      <c r="O43" s="588">
        <f t="shared" si="0"/>
        <v>37743729.117164314</v>
      </c>
      <c r="P43" s="588">
        <f t="shared" si="0"/>
        <v>1099023.4767332962</v>
      </c>
      <c r="Q43" s="588">
        <f t="shared" si="0"/>
        <v>83183158.177487999</v>
      </c>
    </row>
    <row r="44" spans="2:17" ht="20.25" customHeight="1" x14ac:dyDescent="0.35">
      <c r="B44" s="794" t="s">
        <v>56</v>
      </c>
      <c r="C44" s="723"/>
      <c r="D44" s="723"/>
      <c r="E44" s="723"/>
      <c r="F44" s="723"/>
      <c r="G44" s="723"/>
      <c r="H44" s="723"/>
      <c r="I44" s="723"/>
      <c r="J44" s="723"/>
      <c r="K44" s="723"/>
      <c r="L44" s="723"/>
      <c r="M44" s="723"/>
      <c r="N44" s="723"/>
      <c r="O44" s="723"/>
      <c r="P44" s="723"/>
      <c r="Q44" s="724"/>
    </row>
    <row r="45" spans="2:17" ht="20.25" customHeight="1" x14ac:dyDescent="0.35">
      <c r="B45" s="17" t="s">
        <v>57</v>
      </c>
      <c r="C45" s="585">
        <v>10395.477999999999</v>
      </c>
      <c r="D45" s="585">
        <v>115850.166</v>
      </c>
      <c r="E45" s="585">
        <v>52144.502</v>
      </c>
      <c r="F45" s="585">
        <v>326672.61200000002</v>
      </c>
      <c r="G45" s="585">
        <v>2626.2339999999999</v>
      </c>
      <c r="H45" s="585">
        <v>117204.446</v>
      </c>
      <c r="I45" s="585">
        <v>14235.27</v>
      </c>
      <c r="J45" s="585">
        <v>72116.785000000003</v>
      </c>
      <c r="K45" s="585">
        <v>0</v>
      </c>
      <c r="L45" s="585">
        <v>50863.044999999998</v>
      </c>
      <c r="M45" s="585">
        <v>24539.382000000001</v>
      </c>
      <c r="N45" s="585">
        <v>-3047.2950000000001</v>
      </c>
      <c r="O45" s="585">
        <v>1568718.2930000001</v>
      </c>
      <c r="P45" s="585">
        <v>466485.299</v>
      </c>
      <c r="Q45" s="587">
        <v>2818804.2170000002</v>
      </c>
    </row>
    <row r="46" spans="2:17" ht="20.25" customHeight="1" x14ac:dyDescent="0.35">
      <c r="B46" s="17" t="s">
        <v>290</v>
      </c>
      <c r="C46" s="585">
        <v>836.48699999999997</v>
      </c>
      <c r="D46" s="585">
        <v>272202.80699999997</v>
      </c>
      <c r="E46" s="585">
        <v>0</v>
      </c>
      <c r="F46" s="585">
        <v>812025.39500000002</v>
      </c>
      <c r="G46" s="585">
        <v>3998.4740000000002</v>
      </c>
      <c r="H46" s="585">
        <v>142367.67000000001</v>
      </c>
      <c r="I46" s="596">
        <v>0</v>
      </c>
      <c r="J46" s="596">
        <v>466741.93699999998</v>
      </c>
      <c r="K46" s="585">
        <v>0</v>
      </c>
      <c r="L46" s="585">
        <v>11138.735000000001</v>
      </c>
      <c r="M46" s="585">
        <v>0</v>
      </c>
      <c r="N46" s="585">
        <v>0</v>
      </c>
      <c r="O46" s="585">
        <v>275140.10499999998</v>
      </c>
      <c r="P46" s="585">
        <v>92848.421000000002</v>
      </c>
      <c r="Q46" s="587">
        <v>2077300.031</v>
      </c>
    </row>
    <row r="47" spans="2:17" ht="20.25" customHeight="1" x14ac:dyDescent="0.35">
      <c r="B47" s="17" t="s">
        <v>291</v>
      </c>
      <c r="C47" s="585">
        <v>3711.402</v>
      </c>
      <c r="D47" s="585">
        <v>102616.04300000001</v>
      </c>
      <c r="E47" s="585">
        <v>13728.348</v>
      </c>
      <c r="F47" s="585">
        <v>100674.545</v>
      </c>
      <c r="G47" s="585">
        <v>38.777999999999999</v>
      </c>
      <c r="H47" s="585">
        <v>20231.108</v>
      </c>
      <c r="I47" s="596">
        <v>6639.3760000000002</v>
      </c>
      <c r="J47" s="596">
        <v>7192.6570000000002</v>
      </c>
      <c r="K47" s="585">
        <v>0</v>
      </c>
      <c r="L47" s="585">
        <v>11679.745000000001</v>
      </c>
      <c r="M47" s="585">
        <v>38190.794000000002</v>
      </c>
      <c r="N47" s="585">
        <v>1617.8979999999999</v>
      </c>
      <c r="O47" s="585">
        <v>269485.36700000003</v>
      </c>
      <c r="P47" s="585">
        <v>11018.15</v>
      </c>
      <c r="Q47" s="587">
        <v>586824.21100000001</v>
      </c>
    </row>
    <row r="48" spans="2:17" ht="20.25" customHeight="1" x14ac:dyDescent="0.35">
      <c r="B48" s="17" t="s">
        <v>59</v>
      </c>
      <c r="C48" s="585">
        <v>40159.866000000002</v>
      </c>
      <c r="D48" s="585">
        <v>579406.02599999995</v>
      </c>
      <c r="E48" s="585">
        <v>25450.242999999999</v>
      </c>
      <c r="F48" s="585">
        <v>2250553.4989999998</v>
      </c>
      <c r="G48" s="585">
        <v>11854.188</v>
      </c>
      <c r="H48" s="585">
        <v>324650.071</v>
      </c>
      <c r="I48" s="596">
        <v>5080.3310000000001</v>
      </c>
      <c r="J48" s="596">
        <v>408837.11300000001</v>
      </c>
      <c r="K48" s="585">
        <v>0</v>
      </c>
      <c r="L48" s="585">
        <v>254565.10500000001</v>
      </c>
      <c r="M48" s="585">
        <v>10498.849</v>
      </c>
      <c r="N48" s="585">
        <v>4739.3069999999998</v>
      </c>
      <c r="O48" s="585">
        <v>2782596.6809999999</v>
      </c>
      <c r="P48" s="585">
        <v>1279711.5009999999</v>
      </c>
      <c r="Q48" s="587">
        <v>7978102.7800000003</v>
      </c>
    </row>
    <row r="49" spans="2:17" ht="20.25" customHeight="1" x14ac:dyDescent="0.35">
      <c r="B49" s="245" t="s">
        <v>292</v>
      </c>
      <c r="C49" s="594">
        <v>-11905.914000000001</v>
      </c>
      <c r="D49" s="594">
        <v>155000.43700000001</v>
      </c>
      <c r="E49" s="594">
        <v>0</v>
      </c>
      <c r="F49" s="594">
        <v>291781.62599999999</v>
      </c>
      <c r="G49" s="594">
        <v>318581.48100000003</v>
      </c>
      <c r="H49" s="594">
        <v>26714.76</v>
      </c>
      <c r="I49" s="597">
        <v>0</v>
      </c>
      <c r="J49" s="597">
        <v>63385.853000000003</v>
      </c>
      <c r="K49" s="594">
        <v>0</v>
      </c>
      <c r="L49" s="594">
        <v>0</v>
      </c>
      <c r="M49" s="594">
        <v>6124.4489999999996</v>
      </c>
      <c r="N49" s="594">
        <v>0</v>
      </c>
      <c r="O49" s="594">
        <v>17811.266</v>
      </c>
      <c r="P49" s="594">
        <v>49699.955999999998</v>
      </c>
      <c r="Q49" s="598">
        <v>917193.91399999999</v>
      </c>
    </row>
    <row r="50" spans="2:17" ht="20.25" customHeight="1" x14ac:dyDescent="0.35">
      <c r="B50" s="244" t="s">
        <v>59</v>
      </c>
      <c r="C50" s="599">
        <f t="shared" ref="C50:Q50" si="1">SUM(C45:C49)</f>
        <v>43197.319000000003</v>
      </c>
      <c r="D50" s="599">
        <f t="shared" si="1"/>
        <v>1225075.4789999998</v>
      </c>
      <c r="E50" s="599">
        <f t="shared" si="1"/>
        <v>91323.093000000008</v>
      </c>
      <c r="F50" s="599">
        <f t="shared" si="1"/>
        <v>3781707.6770000001</v>
      </c>
      <c r="G50" s="599">
        <f t="shared" si="1"/>
        <v>337099.15500000003</v>
      </c>
      <c r="H50" s="599">
        <f t="shared" si="1"/>
        <v>631168.05499999993</v>
      </c>
      <c r="I50" s="599">
        <f t="shared" si="1"/>
        <v>25954.976999999999</v>
      </c>
      <c r="J50" s="599">
        <f t="shared" si="1"/>
        <v>1018274.345</v>
      </c>
      <c r="K50" s="599">
        <f t="shared" si="1"/>
        <v>0</v>
      </c>
      <c r="L50" s="599">
        <f t="shared" si="1"/>
        <v>328246.63</v>
      </c>
      <c r="M50" s="599">
        <f t="shared" si="1"/>
        <v>79353.474000000002</v>
      </c>
      <c r="N50" s="599">
        <f t="shared" si="1"/>
        <v>3309.91</v>
      </c>
      <c r="O50" s="599">
        <f t="shared" si="1"/>
        <v>4913751.7120000003</v>
      </c>
      <c r="P50" s="599">
        <f t="shared" si="1"/>
        <v>1899763.3269999998</v>
      </c>
      <c r="Q50" s="599">
        <f t="shared" si="1"/>
        <v>14378225.153000001</v>
      </c>
    </row>
    <row r="51" spans="2:17" ht="20.25" customHeight="1" x14ac:dyDescent="0.35">
      <c r="B51" s="835" t="s">
        <v>61</v>
      </c>
      <c r="C51" s="728"/>
      <c r="D51" s="728"/>
      <c r="E51" s="728"/>
      <c r="F51" s="728"/>
      <c r="G51" s="728"/>
      <c r="H51" s="728"/>
      <c r="I51" s="728"/>
      <c r="J51" s="728"/>
      <c r="K51" s="728"/>
      <c r="L51" s="728"/>
      <c r="M51" s="728"/>
      <c r="N51" s="728"/>
      <c r="O51" s="728"/>
      <c r="P51" s="728"/>
      <c r="Q51" s="728"/>
    </row>
  </sheetData>
  <sheetProtection algorithmName="SHA-512" hashValue="3emknJLWxOCC7pRuHNzbL9JZnU6g1CRAn1WAmJpTtVP3Hb8/HlDkCgN+efK447Kr3PFB2z72nACXXxWlsBMohw==" saltValue="l+IDAWnsl6Nn91Sz/2VfMQ==" spinCount="100000" sheet="1" objects="1" scenarios="1"/>
  <mergeCells count="4">
    <mergeCell ref="B5:Q5"/>
    <mergeCell ref="B51:Q51"/>
    <mergeCell ref="B3:Q3"/>
    <mergeCell ref="B44:Q44"/>
  </mergeCells>
  <pageMargins left="0.7" right="0.7" top="0.75" bottom="0.75" header="0.3" footer="0.3"/>
  <pageSetup scale="44" orientation="landscape"/>
  <headerFooter>
    <oddFooter>&amp;C_x000D_&amp;1#&amp;"Calibri"&amp;11&amp;K000000 Britam Public</oddFooter>
  </headerFooter>
  <drawing r:id="rId1"/>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47">
    <tabColor rgb="FFCC9900"/>
    <pageSetUpPr fitToPage="1"/>
  </sheetPr>
  <dimension ref="B3:Q51"/>
  <sheetViews>
    <sheetView showGridLines="0" topLeftCell="J1" zoomScale="80" zoomScaleNormal="80" workbookViewId="0">
      <selection activeCell="B4" sqref="B4"/>
    </sheetView>
  </sheetViews>
  <sheetFormatPr defaultRowHeight="20.25" customHeight="1" x14ac:dyDescent="0.35"/>
  <cols>
    <col min="1" max="1" width="10.1796875" customWidth="1"/>
    <col min="2" max="2" width="42.81640625" customWidth="1"/>
    <col min="3" max="10" width="15.453125" customWidth="1"/>
    <col min="11" max="11" width="13.81640625" customWidth="1"/>
    <col min="12" max="17" width="15.453125" customWidth="1"/>
    <col min="19" max="19" width="11.1796875" bestFit="1" customWidth="1"/>
  </cols>
  <sheetData>
    <row r="3" spans="2:17" ht="21.75" customHeight="1" x14ac:dyDescent="0.35">
      <c r="B3" s="836" t="s">
        <v>1604</v>
      </c>
      <c r="C3" s="723"/>
      <c r="D3" s="723"/>
      <c r="E3" s="723"/>
      <c r="F3" s="723"/>
      <c r="G3" s="723"/>
      <c r="H3" s="723"/>
      <c r="I3" s="723"/>
      <c r="J3" s="723"/>
      <c r="K3" s="723"/>
      <c r="L3" s="723"/>
      <c r="M3" s="723"/>
      <c r="N3" s="723"/>
      <c r="O3" s="723"/>
      <c r="P3" s="723"/>
      <c r="Q3" s="724"/>
    </row>
    <row r="4" spans="2:17" ht="39.5" customHeight="1" x14ac:dyDescent="0.35">
      <c r="B4" s="13" t="s">
        <v>1</v>
      </c>
      <c r="C4" s="15" t="s">
        <v>420</v>
      </c>
      <c r="D4" s="15" t="s">
        <v>239</v>
      </c>
      <c r="E4" s="15" t="s">
        <v>240</v>
      </c>
      <c r="F4" s="15" t="s">
        <v>421</v>
      </c>
      <c r="G4" s="15" t="s">
        <v>242</v>
      </c>
      <c r="H4" s="15" t="s">
        <v>243</v>
      </c>
      <c r="I4" s="15" t="s">
        <v>244</v>
      </c>
      <c r="J4" s="15" t="s">
        <v>245</v>
      </c>
      <c r="K4" s="16" t="s">
        <v>422</v>
      </c>
      <c r="L4" s="16" t="s">
        <v>246</v>
      </c>
      <c r="M4" s="16" t="s">
        <v>247</v>
      </c>
      <c r="N4" s="16" t="s">
        <v>423</v>
      </c>
      <c r="O4" s="16" t="s">
        <v>249</v>
      </c>
      <c r="P4" s="16" t="s">
        <v>250</v>
      </c>
      <c r="Q4" s="16" t="s">
        <v>424</v>
      </c>
    </row>
    <row r="5" spans="2:17" ht="20.25" customHeight="1" x14ac:dyDescent="0.35">
      <c r="B5" s="794" t="s">
        <v>17</v>
      </c>
      <c r="C5" s="723"/>
      <c r="D5" s="723"/>
      <c r="E5" s="723"/>
      <c r="F5" s="723"/>
      <c r="G5" s="723"/>
      <c r="H5" s="723"/>
      <c r="I5" s="723"/>
      <c r="J5" s="723"/>
      <c r="K5" s="723"/>
      <c r="L5" s="723"/>
      <c r="M5" s="723"/>
      <c r="N5" s="723"/>
      <c r="O5" s="723"/>
      <c r="P5" s="723"/>
      <c r="Q5" s="724"/>
    </row>
    <row r="6" spans="2:17" ht="20.25" customHeight="1" x14ac:dyDescent="0.35">
      <c r="B6" s="17" t="s">
        <v>18</v>
      </c>
      <c r="C6" s="585">
        <v>0</v>
      </c>
      <c r="D6" s="585">
        <v>-6.8557511820782961</v>
      </c>
      <c r="E6" s="585">
        <v>612.20095921880602</v>
      </c>
      <c r="F6" s="585">
        <v>1218.740392498129</v>
      </c>
      <c r="G6" s="585">
        <v>10258.467605832941</v>
      </c>
      <c r="H6" s="585">
        <v>183.88826487573331</v>
      </c>
      <c r="I6" s="585">
        <v>0</v>
      </c>
      <c r="J6" s="585">
        <v>0</v>
      </c>
      <c r="K6" s="586">
        <v>0</v>
      </c>
      <c r="L6" s="586">
        <v>11297.55069228518</v>
      </c>
      <c r="M6" s="586">
        <v>16150.59043642651</v>
      </c>
      <c r="N6" s="586">
        <v>9027.9215297492028</v>
      </c>
      <c r="O6" s="586">
        <v>4788809.4170515137</v>
      </c>
      <c r="P6" s="586">
        <v>22255.808258781119</v>
      </c>
      <c r="Q6" s="587">
        <v>4859807.7294399999</v>
      </c>
    </row>
    <row r="7" spans="2:17" ht="20.25" customHeight="1" x14ac:dyDescent="0.35">
      <c r="B7" s="17" t="s">
        <v>19</v>
      </c>
      <c r="C7" s="585">
        <v>0</v>
      </c>
      <c r="D7" s="585">
        <v>1179.434960000001</v>
      </c>
      <c r="E7" s="585">
        <v>7633.6871899999996</v>
      </c>
      <c r="F7" s="585">
        <v>9383.6774100000039</v>
      </c>
      <c r="G7" s="585">
        <v>1463.4167000000009</v>
      </c>
      <c r="H7" s="585">
        <v>850.49892999999975</v>
      </c>
      <c r="I7" s="585">
        <v>163180.14780999991</v>
      </c>
      <c r="J7" s="585">
        <v>-148635.1883098</v>
      </c>
      <c r="K7" s="586">
        <v>531792.85868619999</v>
      </c>
      <c r="L7" s="586">
        <v>-14661.627399999999</v>
      </c>
      <c r="M7" s="586">
        <v>656.34476999999958</v>
      </c>
      <c r="N7" s="586">
        <v>14592.881299999999</v>
      </c>
      <c r="O7" s="586">
        <v>0</v>
      </c>
      <c r="P7" s="586">
        <v>27672.93225999999</v>
      </c>
      <c r="Q7" s="587">
        <v>595109.0643063999</v>
      </c>
    </row>
    <row r="8" spans="2:17" ht="20.25" customHeight="1" x14ac:dyDescent="0.35">
      <c r="B8" s="17" t="s">
        <v>20</v>
      </c>
      <c r="C8" s="585">
        <v>-314.483</v>
      </c>
      <c r="D8" s="585">
        <v>1952.482037203506</v>
      </c>
      <c r="E8" s="585">
        <v>3766.1170000000002</v>
      </c>
      <c r="F8" s="585">
        <v>18492.825000000001</v>
      </c>
      <c r="G8" s="585">
        <v>305745.755</v>
      </c>
      <c r="H8" s="585">
        <v>-6042.5082199999988</v>
      </c>
      <c r="I8" s="585">
        <v>177495.46299999999</v>
      </c>
      <c r="J8" s="585">
        <v>52581.485999999997</v>
      </c>
      <c r="K8" s="586">
        <v>0</v>
      </c>
      <c r="L8" s="586">
        <v>64235.281999999999</v>
      </c>
      <c r="M8" s="586">
        <v>-784.98500000000001</v>
      </c>
      <c r="N8" s="586">
        <v>13487.255999999999</v>
      </c>
      <c r="O8" s="586">
        <v>0</v>
      </c>
      <c r="P8" s="586">
        <v>0</v>
      </c>
      <c r="Q8" s="587">
        <v>630614.68981720356</v>
      </c>
    </row>
    <row r="9" spans="2:17" ht="20.25" customHeight="1" x14ac:dyDescent="0.35">
      <c r="B9" s="17" t="s">
        <v>22</v>
      </c>
      <c r="C9" s="585">
        <v>-4163.1605979628775</v>
      </c>
      <c r="D9" s="585">
        <v>47982.802194483127</v>
      </c>
      <c r="E9" s="585">
        <v>29878.907358479191</v>
      </c>
      <c r="F9" s="585">
        <v>132597.53345402741</v>
      </c>
      <c r="G9" s="585">
        <v>66280.789561338781</v>
      </c>
      <c r="H9" s="585">
        <v>77602.688572041152</v>
      </c>
      <c r="I9" s="585">
        <v>1631367.9778225</v>
      </c>
      <c r="J9" s="585">
        <v>1300867.88298097</v>
      </c>
      <c r="K9" s="586">
        <v>0</v>
      </c>
      <c r="L9" s="586">
        <v>53845.296775233837</v>
      </c>
      <c r="M9" s="586">
        <v>78388.679635823457</v>
      </c>
      <c r="N9" s="586">
        <v>348235.928421569</v>
      </c>
      <c r="O9" s="586">
        <v>3085208.2670360222</v>
      </c>
      <c r="P9" s="586">
        <v>107734.9363456327</v>
      </c>
      <c r="Q9" s="587">
        <v>6955828.529560158</v>
      </c>
    </row>
    <row r="10" spans="2:17" ht="20.25" customHeight="1" x14ac:dyDescent="0.35">
      <c r="B10" s="17" t="s">
        <v>278</v>
      </c>
      <c r="C10" s="585">
        <v>0</v>
      </c>
      <c r="D10" s="585">
        <v>4960.6965344353612</v>
      </c>
      <c r="E10" s="585">
        <v>11413.35560916529</v>
      </c>
      <c r="F10" s="585">
        <v>39809.33363103935</v>
      </c>
      <c r="G10" s="585">
        <v>16910.58409</v>
      </c>
      <c r="H10" s="585">
        <v>31077.644459133309</v>
      </c>
      <c r="I10" s="585">
        <v>929817.34848999977</v>
      </c>
      <c r="J10" s="585">
        <v>747032.58813999989</v>
      </c>
      <c r="K10" s="586">
        <v>0</v>
      </c>
      <c r="L10" s="586">
        <v>91870.19623964488</v>
      </c>
      <c r="M10" s="586">
        <v>75815.041968890029</v>
      </c>
      <c r="N10" s="586">
        <v>156243.60245379811</v>
      </c>
      <c r="O10" s="586">
        <v>2604162.5647800001</v>
      </c>
      <c r="P10" s="586">
        <v>943617.59213</v>
      </c>
      <c r="Q10" s="587">
        <v>5652730.5485261045</v>
      </c>
    </row>
    <row r="11" spans="2:17" ht="20.25" customHeight="1" x14ac:dyDescent="0.35">
      <c r="B11" s="17" t="s">
        <v>279</v>
      </c>
      <c r="C11" s="585">
        <v>0</v>
      </c>
      <c r="D11" s="585">
        <v>17364.635999999999</v>
      </c>
      <c r="E11" s="585">
        <v>2303.0059999999999</v>
      </c>
      <c r="F11" s="585">
        <v>15318.163</v>
      </c>
      <c r="G11" s="585">
        <v>12832.898999999999</v>
      </c>
      <c r="H11" s="585">
        <v>1396.104</v>
      </c>
      <c r="I11" s="585">
        <v>488614.20799999998</v>
      </c>
      <c r="J11" s="585">
        <v>88916.426999999996</v>
      </c>
      <c r="K11" s="586">
        <v>0</v>
      </c>
      <c r="L11" s="586">
        <v>-967.15700000000004</v>
      </c>
      <c r="M11" s="586">
        <v>-13770.687</v>
      </c>
      <c r="N11" s="586">
        <v>-24212.558000000001</v>
      </c>
      <c r="O11" s="586">
        <v>0</v>
      </c>
      <c r="P11" s="586">
        <v>4064.1570000000002</v>
      </c>
      <c r="Q11" s="587">
        <v>591859.19799999997</v>
      </c>
    </row>
    <row r="12" spans="2:17" ht="20.25" customHeight="1" x14ac:dyDescent="0.35">
      <c r="B12" s="17" t="s">
        <v>25</v>
      </c>
      <c r="C12" s="585">
        <v>0</v>
      </c>
      <c r="D12" s="585">
        <v>21849.22138000005</v>
      </c>
      <c r="E12" s="585">
        <v>-13929.62162</v>
      </c>
      <c r="F12" s="585">
        <v>70814.908710000032</v>
      </c>
      <c r="G12" s="585">
        <v>1636.583039999902</v>
      </c>
      <c r="H12" s="585">
        <v>11326.985739999989</v>
      </c>
      <c r="I12" s="585">
        <v>1850366.34779</v>
      </c>
      <c r="J12" s="585">
        <v>1147732.7579900001</v>
      </c>
      <c r="K12" s="586">
        <v>0</v>
      </c>
      <c r="L12" s="586">
        <v>43593.770920000003</v>
      </c>
      <c r="M12" s="586">
        <v>99151.733660000056</v>
      </c>
      <c r="N12" s="586">
        <v>246256.10618000009</v>
      </c>
      <c r="O12" s="586">
        <v>5305560.3240100006</v>
      </c>
      <c r="P12" s="586">
        <v>-5611.9241899999979</v>
      </c>
      <c r="Q12" s="587">
        <v>8778747.1936099995</v>
      </c>
    </row>
    <row r="13" spans="2:17" ht="20.25" customHeight="1" x14ac:dyDescent="0.35">
      <c r="B13" s="17" t="s">
        <v>26</v>
      </c>
      <c r="C13" s="585">
        <v>0</v>
      </c>
      <c r="D13" s="585">
        <v>4138.7479999999996</v>
      </c>
      <c r="E13" s="585">
        <v>-3392.1579999999999</v>
      </c>
      <c r="F13" s="585">
        <v>4150.2979999999998</v>
      </c>
      <c r="G13" s="585">
        <v>836.50900000000001</v>
      </c>
      <c r="H13" s="585">
        <v>-2872.9749999999999</v>
      </c>
      <c r="I13" s="585">
        <v>-44278.091999999997</v>
      </c>
      <c r="J13" s="585">
        <v>-39781.004000000001</v>
      </c>
      <c r="K13" s="586">
        <v>39756.466999999997</v>
      </c>
      <c r="L13" s="586">
        <v>-533.90099999999995</v>
      </c>
      <c r="M13" s="586">
        <v>31225.124</v>
      </c>
      <c r="N13" s="586">
        <v>-48492.275000000001</v>
      </c>
      <c r="O13" s="586">
        <v>0</v>
      </c>
      <c r="P13" s="586">
        <v>46585.826000000001</v>
      </c>
      <c r="Q13" s="587">
        <v>-12657.433000000001</v>
      </c>
    </row>
    <row r="14" spans="2:17" ht="20.25" customHeight="1" x14ac:dyDescent="0.35">
      <c r="B14" s="17" t="s">
        <v>27</v>
      </c>
      <c r="C14" s="585">
        <v>0</v>
      </c>
      <c r="D14" s="585">
        <v>0</v>
      </c>
      <c r="E14" s="585">
        <v>771.60400000000004</v>
      </c>
      <c r="F14" s="585">
        <v>13183.956</v>
      </c>
      <c r="G14" s="585">
        <v>45676.474999999999</v>
      </c>
      <c r="H14" s="585">
        <v>0</v>
      </c>
      <c r="I14" s="585">
        <v>322918.31861456129</v>
      </c>
      <c r="J14" s="585">
        <v>127254.06149120809</v>
      </c>
      <c r="K14" s="586">
        <v>2793341.0158308009</v>
      </c>
      <c r="L14" s="586">
        <v>1767.992</v>
      </c>
      <c r="M14" s="586">
        <v>-220.38800000000001</v>
      </c>
      <c r="N14" s="586">
        <v>6506.3209999999999</v>
      </c>
      <c r="O14" s="586">
        <v>0</v>
      </c>
      <c r="P14" s="586">
        <v>385.72500000000002</v>
      </c>
      <c r="Q14" s="587">
        <v>3311585.0809365711</v>
      </c>
    </row>
    <row r="15" spans="2:17" ht="20.25" customHeight="1" x14ac:dyDescent="0.35">
      <c r="B15" s="17" t="s">
        <v>28</v>
      </c>
      <c r="C15" s="585">
        <v>-1E-3</v>
      </c>
      <c r="D15" s="585">
        <v>4824.5020000000004</v>
      </c>
      <c r="E15" s="585">
        <v>7322.4290000000001</v>
      </c>
      <c r="F15" s="585">
        <v>6879.3339999999998</v>
      </c>
      <c r="G15" s="585">
        <v>23732.38</v>
      </c>
      <c r="H15" s="585">
        <v>12474.781999999999</v>
      </c>
      <c r="I15" s="585">
        <v>920977.39654999995</v>
      </c>
      <c r="J15" s="585">
        <v>455968.72600000002</v>
      </c>
      <c r="K15" s="586">
        <v>27369.337</v>
      </c>
      <c r="L15" s="586">
        <v>2493.4699999999998</v>
      </c>
      <c r="M15" s="586">
        <v>29309.084999999999</v>
      </c>
      <c r="N15" s="586">
        <v>108784.478</v>
      </c>
      <c r="O15" s="586">
        <v>0</v>
      </c>
      <c r="P15" s="586">
        <v>9617.7288900000003</v>
      </c>
      <c r="Q15" s="587">
        <v>1609753.64744</v>
      </c>
    </row>
    <row r="16" spans="2:17" ht="20.25" customHeight="1" x14ac:dyDescent="0.35">
      <c r="B16" s="17" t="s">
        <v>29</v>
      </c>
      <c r="C16" s="585">
        <v>0</v>
      </c>
      <c r="D16" s="585">
        <v>23413.624153131281</v>
      </c>
      <c r="E16" s="585">
        <v>5515.4063679742858</v>
      </c>
      <c r="F16" s="585">
        <v>87665.084309827449</v>
      </c>
      <c r="G16" s="585">
        <v>15935.60130846426</v>
      </c>
      <c r="H16" s="585">
        <v>37156.199471390632</v>
      </c>
      <c r="I16" s="585">
        <v>626684.12699935795</v>
      </c>
      <c r="J16" s="585">
        <v>785014.68461824569</v>
      </c>
      <c r="K16" s="586">
        <v>0</v>
      </c>
      <c r="L16" s="586">
        <v>44263.161746023223</v>
      </c>
      <c r="M16" s="586">
        <v>32158.576176896269</v>
      </c>
      <c r="N16" s="586">
        <v>5538.1816727125943</v>
      </c>
      <c r="O16" s="586">
        <v>1110715.5721942631</v>
      </c>
      <c r="P16" s="586">
        <v>1176.872629787031</v>
      </c>
      <c r="Q16" s="587">
        <v>2775237.0916480739</v>
      </c>
    </row>
    <row r="17" spans="2:17" ht="20.25" customHeight="1" x14ac:dyDescent="0.35">
      <c r="B17" s="17" t="s">
        <v>30</v>
      </c>
      <c r="C17" s="585">
        <v>228.86199999999999</v>
      </c>
      <c r="D17" s="585">
        <v>54719.203999999998</v>
      </c>
      <c r="E17" s="585">
        <v>75427.194000000003</v>
      </c>
      <c r="F17" s="585">
        <v>115033.421</v>
      </c>
      <c r="G17" s="585">
        <v>2909.4989999999998</v>
      </c>
      <c r="H17" s="585">
        <v>57684.817000000003</v>
      </c>
      <c r="I17" s="585">
        <v>1112370.2</v>
      </c>
      <c r="J17" s="585">
        <v>884012.14899999998</v>
      </c>
      <c r="K17" s="586">
        <v>389763.41</v>
      </c>
      <c r="L17" s="586">
        <v>8902.5059999999994</v>
      </c>
      <c r="M17" s="586">
        <v>288029.84999999998</v>
      </c>
      <c r="N17" s="586">
        <v>409334.56099999999</v>
      </c>
      <c r="O17" s="586">
        <v>1217120.1399999999</v>
      </c>
      <c r="P17" s="586">
        <v>10013.975</v>
      </c>
      <c r="Q17" s="587">
        <v>4625549.7879999997</v>
      </c>
    </row>
    <row r="18" spans="2:17" ht="20.25" customHeight="1" x14ac:dyDescent="0.35">
      <c r="B18" s="17" t="s">
        <v>32</v>
      </c>
      <c r="C18" s="585">
        <v>61.29</v>
      </c>
      <c r="D18" s="585">
        <v>28045.764999999999</v>
      </c>
      <c r="E18" s="585">
        <v>25433.508999999998</v>
      </c>
      <c r="F18" s="585">
        <v>48630.288</v>
      </c>
      <c r="G18" s="585">
        <v>51241.591</v>
      </c>
      <c r="H18" s="585">
        <v>81952.880999999994</v>
      </c>
      <c r="I18" s="585">
        <v>1288196.933</v>
      </c>
      <c r="J18" s="585">
        <v>1275670.1040000001</v>
      </c>
      <c r="K18" s="586">
        <v>0</v>
      </c>
      <c r="L18" s="586">
        <v>4333.6180000000004</v>
      </c>
      <c r="M18" s="586">
        <v>65385.377999999997</v>
      </c>
      <c r="N18" s="586">
        <v>267228.97600000002</v>
      </c>
      <c r="O18" s="586">
        <v>0</v>
      </c>
      <c r="P18" s="586">
        <v>4872.1719999999996</v>
      </c>
      <c r="Q18" s="587">
        <v>3141052.5049999999</v>
      </c>
    </row>
    <row r="19" spans="2:17" ht="20.25" customHeight="1" x14ac:dyDescent="0.35">
      <c r="B19" s="17" t="s">
        <v>34</v>
      </c>
      <c r="C19" s="585">
        <v>7405.2460000000001</v>
      </c>
      <c r="D19" s="585">
        <v>67095.847999999998</v>
      </c>
      <c r="E19" s="585">
        <v>23641.205000000002</v>
      </c>
      <c r="F19" s="585">
        <v>70302.832999999999</v>
      </c>
      <c r="G19" s="585">
        <v>10874.933999999999</v>
      </c>
      <c r="H19" s="585">
        <v>68430.744000000006</v>
      </c>
      <c r="I19" s="585">
        <v>1142937.22</v>
      </c>
      <c r="J19" s="585">
        <v>322340.283</v>
      </c>
      <c r="K19" s="586">
        <v>0</v>
      </c>
      <c r="L19" s="586">
        <v>69424.577000000005</v>
      </c>
      <c r="M19" s="586">
        <v>53380.904999999999</v>
      </c>
      <c r="N19" s="586">
        <v>160219.389</v>
      </c>
      <c r="O19" s="586">
        <v>120168.651</v>
      </c>
      <c r="P19" s="586">
        <v>7098.5379999999996</v>
      </c>
      <c r="Q19" s="587">
        <v>2123320.3730000001</v>
      </c>
    </row>
    <row r="20" spans="2:17" ht="20.25" customHeight="1" x14ac:dyDescent="0.35">
      <c r="B20" s="17" t="s">
        <v>35</v>
      </c>
      <c r="C20" s="585">
        <v>0</v>
      </c>
      <c r="D20" s="585">
        <v>43627.624000000003</v>
      </c>
      <c r="E20" s="585">
        <v>19929.671999999999</v>
      </c>
      <c r="F20" s="585">
        <v>8711.5329999999994</v>
      </c>
      <c r="G20" s="585">
        <v>32376.199000000001</v>
      </c>
      <c r="H20" s="585">
        <v>83300.683999999994</v>
      </c>
      <c r="I20" s="585">
        <v>658322.97100000002</v>
      </c>
      <c r="J20" s="585">
        <v>306756.09899999999</v>
      </c>
      <c r="K20" s="586">
        <v>0</v>
      </c>
      <c r="L20" s="586">
        <v>-6807.5749999999998</v>
      </c>
      <c r="M20" s="586">
        <v>50111.057999999997</v>
      </c>
      <c r="N20" s="586">
        <v>58422.222000000002</v>
      </c>
      <c r="O20" s="586">
        <v>0</v>
      </c>
      <c r="P20" s="586">
        <v>-12361.974</v>
      </c>
      <c r="Q20" s="587">
        <v>1242388.513</v>
      </c>
    </row>
    <row r="21" spans="2:17" ht="20.25" customHeight="1" x14ac:dyDescent="0.35">
      <c r="B21" s="17" t="s">
        <v>36</v>
      </c>
      <c r="C21" s="585">
        <v>0</v>
      </c>
      <c r="D21" s="585">
        <v>0</v>
      </c>
      <c r="E21" s="585">
        <v>-20</v>
      </c>
      <c r="F21" s="585">
        <v>-8</v>
      </c>
      <c r="G21" s="585">
        <v>0</v>
      </c>
      <c r="H21" s="585">
        <v>0</v>
      </c>
      <c r="I21" s="585">
        <v>76009</v>
      </c>
      <c r="J21" s="585">
        <v>40014</v>
      </c>
      <c r="K21" s="586">
        <v>-21257</v>
      </c>
      <c r="L21" s="586">
        <v>305</v>
      </c>
      <c r="M21" s="586">
        <v>-4</v>
      </c>
      <c r="N21" s="586">
        <v>-27</v>
      </c>
      <c r="O21" s="586">
        <v>0</v>
      </c>
      <c r="P21" s="586">
        <v>0</v>
      </c>
      <c r="Q21" s="587">
        <v>95012</v>
      </c>
    </row>
    <row r="22" spans="2:17" ht="20.25" customHeight="1" x14ac:dyDescent="0.35">
      <c r="B22" s="17" t="s">
        <v>280</v>
      </c>
      <c r="C22" s="585">
        <v>-2</v>
      </c>
      <c r="D22" s="585">
        <v>-26146</v>
      </c>
      <c r="E22" s="585">
        <v>25644</v>
      </c>
      <c r="F22" s="585">
        <v>262185</v>
      </c>
      <c r="G22" s="585">
        <v>45427</v>
      </c>
      <c r="H22" s="585">
        <v>34197</v>
      </c>
      <c r="I22" s="585">
        <v>839556</v>
      </c>
      <c r="J22" s="585">
        <v>465052</v>
      </c>
      <c r="K22" s="586">
        <v>0</v>
      </c>
      <c r="L22" s="586">
        <v>-6607</v>
      </c>
      <c r="M22" s="586">
        <v>37117</v>
      </c>
      <c r="N22" s="586">
        <v>238327</v>
      </c>
      <c r="O22" s="586">
        <v>0</v>
      </c>
      <c r="P22" s="586">
        <v>40862</v>
      </c>
      <c r="Q22" s="587">
        <v>1955611</v>
      </c>
    </row>
    <row r="23" spans="2:17" ht="20.25" customHeight="1" x14ac:dyDescent="0.35">
      <c r="B23" s="17" t="s">
        <v>281</v>
      </c>
      <c r="C23" s="585">
        <v>0</v>
      </c>
      <c r="D23" s="585">
        <v>0</v>
      </c>
      <c r="E23" s="585">
        <v>0</v>
      </c>
      <c r="F23" s="585">
        <v>0</v>
      </c>
      <c r="G23" s="585">
        <v>0</v>
      </c>
      <c r="H23" s="585">
        <v>0</v>
      </c>
      <c r="I23" s="585">
        <v>0</v>
      </c>
      <c r="J23" s="585">
        <v>0</v>
      </c>
      <c r="K23" s="586">
        <v>0</v>
      </c>
      <c r="L23" s="586">
        <v>0</v>
      </c>
      <c r="M23" s="586">
        <v>0</v>
      </c>
      <c r="N23" s="586">
        <v>0</v>
      </c>
      <c r="O23" s="586">
        <v>7922986.910860952</v>
      </c>
      <c r="P23" s="586">
        <v>0</v>
      </c>
      <c r="Q23" s="587">
        <v>7922986.910860952</v>
      </c>
    </row>
    <row r="24" spans="2:17" ht="20.25" customHeight="1" x14ac:dyDescent="0.35">
      <c r="B24" s="17" t="s">
        <v>38</v>
      </c>
      <c r="C24" s="585">
        <v>0</v>
      </c>
      <c r="D24" s="585">
        <v>24699.16</v>
      </c>
      <c r="E24" s="585">
        <v>4989.9359999999997</v>
      </c>
      <c r="F24" s="585">
        <v>2839.8989999999999</v>
      </c>
      <c r="G24" s="585">
        <v>5843.12</v>
      </c>
      <c r="H24" s="585">
        <v>-64985.192999999999</v>
      </c>
      <c r="I24" s="585">
        <v>265294.27600000001</v>
      </c>
      <c r="J24" s="585">
        <v>450635.25900000002</v>
      </c>
      <c r="K24" s="586">
        <v>0</v>
      </c>
      <c r="L24" s="586">
        <v>-3280.672</v>
      </c>
      <c r="M24" s="586">
        <v>5686.1149999999998</v>
      </c>
      <c r="N24" s="586">
        <v>38273.904999999999</v>
      </c>
      <c r="O24" s="586">
        <v>24328.433000000001</v>
      </c>
      <c r="P24" s="586">
        <v>396.755</v>
      </c>
      <c r="Q24" s="587">
        <v>754720.99300000002</v>
      </c>
    </row>
    <row r="25" spans="2:17" ht="20.25" customHeight="1" x14ac:dyDescent="0.35">
      <c r="B25" s="17" t="s">
        <v>39</v>
      </c>
      <c r="C25" s="585">
        <v>0</v>
      </c>
      <c r="D25" s="585">
        <v>12068.535741563661</v>
      </c>
      <c r="E25" s="585">
        <v>384.48377642031778</v>
      </c>
      <c r="F25" s="585">
        <v>13169.287376902639</v>
      </c>
      <c r="G25" s="585">
        <v>2976.2822313398351</v>
      </c>
      <c r="H25" s="585">
        <v>-233.46744446916739</v>
      </c>
      <c r="I25" s="585">
        <v>773431.92833931488</v>
      </c>
      <c r="J25" s="585">
        <v>533043.1928760102</v>
      </c>
      <c r="K25" s="586">
        <v>-21.014845459654929</v>
      </c>
      <c r="L25" s="586">
        <v>457.38795855684788</v>
      </c>
      <c r="M25" s="586">
        <v>17567.527216254352</v>
      </c>
      <c r="N25" s="586">
        <v>5189.2934657795577</v>
      </c>
      <c r="O25" s="586">
        <v>0</v>
      </c>
      <c r="P25" s="586">
        <v>5534.3381791393667</v>
      </c>
      <c r="Q25" s="587">
        <v>1363567.7748713531</v>
      </c>
    </row>
    <row r="26" spans="2:17" ht="20.25" customHeight="1" x14ac:dyDescent="0.35">
      <c r="B26" s="17" t="s">
        <v>40</v>
      </c>
      <c r="C26" s="585">
        <v>0</v>
      </c>
      <c r="D26" s="585">
        <v>93858.03832285192</v>
      </c>
      <c r="E26" s="585">
        <v>1026.7863049999769</v>
      </c>
      <c r="F26" s="585">
        <v>-16901.909123470869</v>
      </c>
      <c r="G26" s="585">
        <v>71775.661729980595</v>
      </c>
      <c r="H26" s="585">
        <v>-1035.5543554832111</v>
      </c>
      <c r="I26" s="585">
        <v>372006.80196153349</v>
      </c>
      <c r="J26" s="585">
        <v>1860737.864977842</v>
      </c>
      <c r="K26" s="586">
        <v>0</v>
      </c>
      <c r="L26" s="586">
        <v>6800.0249340940636</v>
      </c>
      <c r="M26" s="586">
        <v>5495.2910812486507</v>
      </c>
      <c r="N26" s="586">
        <v>15244.359707701949</v>
      </c>
      <c r="O26" s="586">
        <v>1671723.6635118469</v>
      </c>
      <c r="P26" s="586">
        <v>31482.688080487249</v>
      </c>
      <c r="Q26" s="587">
        <v>4112213.7171336329</v>
      </c>
    </row>
    <row r="27" spans="2:17" ht="20.25" customHeight="1" x14ac:dyDescent="0.35">
      <c r="B27" s="17" t="s">
        <v>41</v>
      </c>
      <c r="C27" s="585">
        <v>487.68459707859159</v>
      </c>
      <c r="D27" s="585">
        <v>108566.5074628656</v>
      </c>
      <c r="E27" s="585">
        <v>32699.296859178481</v>
      </c>
      <c r="F27" s="585">
        <v>110625.3610009406</v>
      </c>
      <c r="G27" s="585">
        <v>26841.56874000001</v>
      </c>
      <c r="H27" s="585">
        <v>118197.67080000001</v>
      </c>
      <c r="I27" s="585">
        <v>499026.489926952</v>
      </c>
      <c r="J27" s="585">
        <v>605358.23684999987</v>
      </c>
      <c r="K27" s="586">
        <v>0</v>
      </c>
      <c r="L27" s="586">
        <v>2081.1814198412089</v>
      </c>
      <c r="M27" s="586">
        <v>23484.733961440888</v>
      </c>
      <c r="N27" s="586">
        <v>143882.26800000001</v>
      </c>
      <c r="O27" s="586">
        <v>0</v>
      </c>
      <c r="P27" s="586">
        <v>27463.850599999991</v>
      </c>
      <c r="Q27" s="587">
        <v>1698714.850218297</v>
      </c>
    </row>
    <row r="28" spans="2:17" ht="20.25" customHeight="1" x14ac:dyDescent="0.35">
      <c r="B28" s="17" t="s">
        <v>282</v>
      </c>
      <c r="C28" s="585">
        <v>7582</v>
      </c>
      <c r="D28" s="585">
        <v>13966</v>
      </c>
      <c r="E28" s="585">
        <v>19233</v>
      </c>
      <c r="F28" s="585">
        <v>18814</v>
      </c>
      <c r="G28" s="585">
        <v>172851</v>
      </c>
      <c r="H28" s="585">
        <v>2980</v>
      </c>
      <c r="I28" s="585">
        <v>700562</v>
      </c>
      <c r="J28" s="585">
        <v>394049</v>
      </c>
      <c r="K28" s="586">
        <v>0</v>
      </c>
      <c r="L28" s="586">
        <v>2542</v>
      </c>
      <c r="M28" s="586">
        <v>27799</v>
      </c>
      <c r="N28" s="586">
        <v>182405</v>
      </c>
      <c r="O28" s="586">
        <v>528488</v>
      </c>
      <c r="P28" s="586">
        <v>66597</v>
      </c>
      <c r="Q28" s="587">
        <v>2137870</v>
      </c>
    </row>
    <row r="29" spans="2:17" ht="20.25" customHeight="1" x14ac:dyDescent="0.35">
      <c r="B29" s="17" t="s">
        <v>42</v>
      </c>
      <c r="C29" s="585">
        <v>0</v>
      </c>
      <c r="D29" s="585">
        <v>39649.568965061328</v>
      </c>
      <c r="E29" s="585">
        <v>26348.401631326349</v>
      </c>
      <c r="F29" s="585">
        <v>7636.3850000000002</v>
      </c>
      <c r="G29" s="585">
        <v>5771.5685444002575</v>
      </c>
      <c r="H29" s="585">
        <v>58866.928691636982</v>
      </c>
      <c r="I29" s="585">
        <v>748388.66087899951</v>
      </c>
      <c r="J29" s="585">
        <v>888090.19612014724</v>
      </c>
      <c r="K29" s="586">
        <v>0</v>
      </c>
      <c r="L29" s="586">
        <v>870.65472541933502</v>
      </c>
      <c r="M29" s="586">
        <v>27967.452790949788</v>
      </c>
      <c r="N29" s="586">
        <v>117913.8810627909</v>
      </c>
      <c r="O29" s="586">
        <v>0</v>
      </c>
      <c r="P29" s="586">
        <v>17369.692486593351</v>
      </c>
      <c r="Q29" s="587">
        <v>1938873.390897325</v>
      </c>
    </row>
    <row r="30" spans="2:17" ht="20.25" customHeight="1" x14ac:dyDescent="0.35">
      <c r="B30" s="17" t="s">
        <v>283</v>
      </c>
      <c r="C30" s="585">
        <v>442.68</v>
      </c>
      <c r="D30" s="585">
        <v>-4698.6291884999873</v>
      </c>
      <c r="E30" s="585">
        <v>22101.036</v>
      </c>
      <c r="F30" s="585">
        <v>8937.2049999999999</v>
      </c>
      <c r="G30" s="585">
        <v>27618.51690000001</v>
      </c>
      <c r="H30" s="585">
        <v>29191.561000000002</v>
      </c>
      <c r="I30" s="585">
        <v>804000.24899999995</v>
      </c>
      <c r="J30" s="585">
        <v>640538.38800000004</v>
      </c>
      <c r="K30" s="586">
        <v>0</v>
      </c>
      <c r="L30" s="586">
        <v>10472.221</v>
      </c>
      <c r="M30" s="586">
        <v>20150.499</v>
      </c>
      <c r="N30" s="586">
        <v>107929.07835</v>
      </c>
      <c r="O30" s="586">
        <v>8015236.8689999999</v>
      </c>
      <c r="P30" s="586">
        <v>8284.0400000000009</v>
      </c>
      <c r="Q30" s="587">
        <v>9690203.7140615005</v>
      </c>
    </row>
    <row r="31" spans="2:17" ht="20.25" customHeight="1" x14ac:dyDescent="0.35">
      <c r="B31" s="17" t="s">
        <v>284</v>
      </c>
      <c r="C31" s="585">
        <v>0</v>
      </c>
      <c r="D31" s="585">
        <v>2745.5430000000001</v>
      </c>
      <c r="E31" s="585">
        <v>86.703999999999994</v>
      </c>
      <c r="F31" s="585">
        <v>21752.171999999999</v>
      </c>
      <c r="G31" s="585">
        <v>29920.268</v>
      </c>
      <c r="H31" s="585">
        <v>7653.5619999999999</v>
      </c>
      <c r="I31" s="585">
        <v>365198.97499999998</v>
      </c>
      <c r="J31" s="585">
        <v>223649.07</v>
      </c>
      <c r="K31" s="586">
        <v>0</v>
      </c>
      <c r="L31" s="586">
        <v>6634.7870000000003</v>
      </c>
      <c r="M31" s="586">
        <v>3138.7570000000001</v>
      </c>
      <c r="N31" s="586">
        <v>13818.413</v>
      </c>
      <c r="O31" s="586">
        <v>575900.08799999999</v>
      </c>
      <c r="P31" s="586">
        <v>2104.6260000000002</v>
      </c>
      <c r="Q31" s="587">
        <v>1252602.9650000001</v>
      </c>
    </row>
    <row r="32" spans="2:17" ht="20.25" customHeight="1" x14ac:dyDescent="0.35">
      <c r="B32" s="17" t="s">
        <v>285</v>
      </c>
      <c r="C32" s="585">
        <v>0</v>
      </c>
      <c r="D32" s="585">
        <v>651.40599999999995</v>
      </c>
      <c r="E32" s="585">
        <v>1528.7661900000001</v>
      </c>
      <c r="F32" s="585">
        <v>3616.4749999999999</v>
      </c>
      <c r="G32" s="585">
        <v>1058.81</v>
      </c>
      <c r="H32" s="585">
        <v>3186.453</v>
      </c>
      <c r="I32" s="585">
        <v>589766.66700000002</v>
      </c>
      <c r="J32" s="585">
        <v>-154739.33799999999</v>
      </c>
      <c r="K32" s="586">
        <v>408343.261</v>
      </c>
      <c r="L32" s="586">
        <v>679.94799999999998</v>
      </c>
      <c r="M32" s="586">
        <v>815.49699999999996</v>
      </c>
      <c r="N32" s="586">
        <v>81228.576000000001</v>
      </c>
      <c r="O32" s="586">
        <v>0</v>
      </c>
      <c r="P32" s="586">
        <v>-224.06700000000001</v>
      </c>
      <c r="Q32" s="587">
        <v>935912.45419000008</v>
      </c>
    </row>
    <row r="33" spans="2:17" ht="20.25" customHeight="1" x14ac:dyDescent="0.35">
      <c r="B33" s="17" t="s">
        <v>286</v>
      </c>
      <c r="C33" s="585">
        <v>0</v>
      </c>
      <c r="D33" s="585">
        <v>6798.0708063786851</v>
      </c>
      <c r="E33" s="585">
        <v>10822.217805228111</v>
      </c>
      <c r="F33" s="585">
        <v>25794.551289521489</v>
      </c>
      <c r="G33" s="585">
        <v>-10811.27168367716</v>
      </c>
      <c r="H33" s="585">
        <v>8671.6566288330378</v>
      </c>
      <c r="I33" s="585">
        <v>290731.52817935089</v>
      </c>
      <c r="J33" s="585">
        <v>518380.55536297988</v>
      </c>
      <c r="K33" s="586">
        <v>66306.016508502187</v>
      </c>
      <c r="L33" s="586">
        <v>4748.583505333997</v>
      </c>
      <c r="M33" s="586">
        <v>-6766.9543699038777</v>
      </c>
      <c r="N33" s="586">
        <v>61796.471647853672</v>
      </c>
      <c r="O33" s="586">
        <v>-2311.3587379283981</v>
      </c>
      <c r="P33" s="586">
        <v>-1513.955311001607</v>
      </c>
      <c r="Q33" s="587">
        <v>972646.11163147085</v>
      </c>
    </row>
    <row r="34" spans="2:17" ht="20.25" customHeight="1" x14ac:dyDescent="0.35">
      <c r="B34" s="17" t="s">
        <v>287</v>
      </c>
      <c r="C34" s="585">
        <v>0</v>
      </c>
      <c r="D34" s="585">
        <v>0</v>
      </c>
      <c r="E34" s="585">
        <v>0</v>
      </c>
      <c r="F34" s="585">
        <v>0</v>
      </c>
      <c r="G34" s="585">
        <v>0</v>
      </c>
      <c r="H34" s="585">
        <v>0</v>
      </c>
      <c r="I34" s="585">
        <v>667.41200000000003</v>
      </c>
      <c r="J34" s="585">
        <v>659</v>
      </c>
      <c r="K34" s="586">
        <v>0</v>
      </c>
      <c r="L34" s="586">
        <v>730.89293999999995</v>
      </c>
      <c r="M34" s="586">
        <v>0</v>
      </c>
      <c r="N34" s="586">
        <v>2383.5133900000001</v>
      </c>
      <c r="O34" s="586">
        <v>741697.79095075268</v>
      </c>
      <c r="P34" s="586">
        <v>0</v>
      </c>
      <c r="Q34" s="587">
        <v>746138.60928075283</v>
      </c>
    </row>
    <row r="35" spans="2:17" ht="20.25" customHeight="1" x14ac:dyDescent="0.35">
      <c r="B35" s="17" t="s">
        <v>288</v>
      </c>
      <c r="C35" s="585">
        <v>0</v>
      </c>
      <c r="D35" s="585">
        <v>0</v>
      </c>
      <c r="E35" s="585">
        <v>0</v>
      </c>
      <c r="F35" s="585">
        <v>0</v>
      </c>
      <c r="G35" s="585">
        <v>0</v>
      </c>
      <c r="H35" s="585">
        <v>0</v>
      </c>
      <c r="I35" s="585">
        <v>0</v>
      </c>
      <c r="J35" s="585">
        <v>0</v>
      </c>
      <c r="K35" s="586">
        <v>0</v>
      </c>
      <c r="L35" s="586">
        <v>0</v>
      </c>
      <c r="M35" s="586">
        <v>0</v>
      </c>
      <c r="N35" s="586">
        <v>0</v>
      </c>
      <c r="O35" s="586">
        <v>31559.223999999998</v>
      </c>
      <c r="P35" s="586">
        <v>12536.94</v>
      </c>
      <c r="Q35" s="587">
        <v>44096.163999999997</v>
      </c>
    </row>
    <row r="36" spans="2:17" ht="20.25" customHeight="1" x14ac:dyDescent="0.35">
      <c r="B36" s="17" t="s">
        <v>48</v>
      </c>
      <c r="C36" s="585">
        <v>0</v>
      </c>
      <c r="D36" s="585">
        <v>0</v>
      </c>
      <c r="E36" s="585">
        <v>666.88</v>
      </c>
      <c r="F36" s="585">
        <v>758.55200000000002</v>
      </c>
      <c r="G36" s="585">
        <v>5546.7060000000001</v>
      </c>
      <c r="H36" s="585">
        <v>66.552000000000007</v>
      </c>
      <c r="I36" s="585">
        <v>183144.04500000001</v>
      </c>
      <c r="J36" s="585">
        <v>203666.71299999999</v>
      </c>
      <c r="K36" s="586">
        <v>0</v>
      </c>
      <c r="L36" s="586">
        <v>0</v>
      </c>
      <c r="M36" s="586">
        <v>2849.489</v>
      </c>
      <c r="N36" s="586">
        <v>10134.279</v>
      </c>
      <c r="O36" s="586">
        <v>15154.697278</v>
      </c>
      <c r="P36" s="586">
        <v>0</v>
      </c>
      <c r="Q36" s="587">
        <v>421987.91327800002</v>
      </c>
    </row>
    <row r="37" spans="2:17" ht="20.25" customHeight="1" x14ac:dyDescent="0.35">
      <c r="B37" s="17" t="s">
        <v>49</v>
      </c>
      <c r="C37" s="585">
        <v>0</v>
      </c>
      <c r="D37" s="585">
        <v>27360.389840459211</v>
      </c>
      <c r="E37" s="585">
        <v>13867.19107278376</v>
      </c>
      <c r="F37" s="585">
        <v>34210.030568333153</v>
      </c>
      <c r="G37" s="585">
        <v>21809.138978782681</v>
      </c>
      <c r="H37" s="585">
        <v>18536.432653428761</v>
      </c>
      <c r="I37" s="585">
        <v>74324.819386541334</v>
      </c>
      <c r="J37" s="585">
        <v>90604.466677975506</v>
      </c>
      <c r="K37" s="586">
        <v>0</v>
      </c>
      <c r="L37" s="586">
        <v>1170.2264819963341</v>
      </c>
      <c r="M37" s="586">
        <v>39062.75869648865</v>
      </c>
      <c r="N37" s="586">
        <v>37255.655931929257</v>
      </c>
      <c r="O37" s="586">
        <v>18436.08407743823</v>
      </c>
      <c r="P37" s="586">
        <v>2077.0183487803552</v>
      </c>
      <c r="Q37" s="587">
        <v>378714.21271493728</v>
      </c>
    </row>
    <row r="38" spans="2:17" ht="20.25" customHeight="1" x14ac:dyDescent="0.35">
      <c r="B38" s="17" t="s">
        <v>289</v>
      </c>
      <c r="C38" s="585">
        <v>1331.826</v>
      </c>
      <c r="D38" s="585">
        <v>6402.357</v>
      </c>
      <c r="E38" s="585">
        <v>22477.356</v>
      </c>
      <c r="F38" s="585">
        <v>28525.576000000001</v>
      </c>
      <c r="G38" s="585">
        <v>22283.350999999999</v>
      </c>
      <c r="H38" s="585">
        <v>-9352.9779999999992</v>
      </c>
      <c r="I38" s="585">
        <v>679553.71600000001</v>
      </c>
      <c r="J38" s="585">
        <v>408975.68800000002</v>
      </c>
      <c r="K38" s="586">
        <v>17688.522000000001</v>
      </c>
      <c r="L38" s="586">
        <v>43824.891000000003</v>
      </c>
      <c r="M38" s="586">
        <v>804.572</v>
      </c>
      <c r="N38" s="586">
        <v>63783.703999999998</v>
      </c>
      <c r="O38" s="586">
        <v>897347.19900000002</v>
      </c>
      <c r="P38" s="586">
        <v>29438.258999999998</v>
      </c>
      <c r="Q38" s="587">
        <v>2213084.0389999999</v>
      </c>
    </row>
    <row r="39" spans="2:17" ht="20.25" customHeight="1" x14ac:dyDescent="0.35">
      <c r="B39" s="17" t="s">
        <v>50</v>
      </c>
      <c r="C39" s="585">
        <v>0</v>
      </c>
      <c r="D39" s="585">
        <v>4490.0473319755238</v>
      </c>
      <c r="E39" s="585">
        <v>-1630.274581119296</v>
      </c>
      <c r="F39" s="585">
        <v>-4361.9594878392372</v>
      </c>
      <c r="G39" s="585">
        <v>-2451.9022942392421</v>
      </c>
      <c r="H39" s="585">
        <v>-592.64004827298322</v>
      </c>
      <c r="I39" s="585">
        <v>367848.12699999998</v>
      </c>
      <c r="J39" s="585">
        <v>-55770.135681313397</v>
      </c>
      <c r="K39" s="586">
        <v>0</v>
      </c>
      <c r="L39" s="586">
        <v>-1813.821261115633</v>
      </c>
      <c r="M39" s="586">
        <v>-19275.58942924385</v>
      </c>
      <c r="N39" s="586">
        <v>-22516.22781780516</v>
      </c>
      <c r="O39" s="586">
        <v>41552.083400000003</v>
      </c>
      <c r="P39" s="586">
        <v>-636.40203858357756</v>
      </c>
      <c r="Q39" s="587">
        <v>304841.30509244319</v>
      </c>
    </row>
    <row r="40" spans="2:17" ht="20.25" customHeight="1" x14ac:dyDescent="0.35">
      <c r="B40" s="17" t="s">
        <v>51</v>
      </c>
      <c r="C40" s="585">
        <v>0</v>
      </c>
      <c r="D40" s="585">
        <v>3020</v>
      </c>
      <c r="E40" s="585">
        <v>198</v>
      </c>
      <c r="F40" s="585">
        <v>-1205</v>
      </c>
      <c r="G40" s="585">
        <v>9715</v>
      </c>
      <c r="H40" s="585">
        <v>71</v>
      </c>
      <c r="I40" s="585">
        <v>1250</v>
      </c>
      <c r="J40" s="585">
        <v>260505</v>
      </c>
      <c r="K40" s="586">
        <v>0</v>
      </c>
      <c r="L40" s="586">
        <v>557</v>
      </c>
      <c r="M40" s="586">
        <v>2597</v>
      </c>
      <c r="N40" s="586">
        <v>4417</v>
      </c>
      <c r="O40" s="586">
        <v>0</v>
      </c>
      <c r="P40" s="586">
        <v>20434</v>
      </c>
      <c r="Q40" s="587">
        <v>301558</v>
      </c>
    </row>
    <row r="41" spans="2:17" ht="20.25" customHeight="1" x14ac:dyDescent="0.35">
      <c r="B41" s="17" t="s">
        <v>52</v>
      </c>
      <c r="C41" s="585">
        <v>0</v>
      </c>
      <c r="D41" s="585">
        <v>7200.8469999999998</v>
      </c>
      <c r="E41" s="585">
        <v>134.26400000000001</v>
      </c>
      <c r="F41" s="585">
        <v>7363.6930000000002</v>
      </c>
      <c r="G41" s="585">
        <v>11017.535</v>
      </c>
      <c r="H41" s="585">
        <v>452.875</v>
      </c>
      <c r="I41" s="585">
        <v>791140.95499999996</v>
      </c>
      <c r="J41" s="585">
        <v>352343.41739999998</v>
      </c>
      <c r="K41" s="586">
        <v>99378.912599999996</v>
      </c>
      <c r="L41" s="586">
        <v>2191.491</v>
      </c>
      <c r="M41" s="586">
        <v>3143.6590000000001</v>
      </c>
      <c r="N41" s="586">
        <v>5479.0709999999999</v>
      </c>
      <c r="O41" s="586">
        <v>451110.65299999999</v>
      </c>
      <c r="P41" s="586">
        <v>7182.8890000000001</v>
      </c>
      <c r="Q41" s="587">
        <v>1738140.2620000001</v>
      </c>
    </row>
    <row r="42" spans="2:17" ht="20.25" customHeight="1" x14ac:dyDescent="0.35">
      <c r="B42" s="17" t="s">
        <v>54</v>
      </c>
      <c r="C42" s="585">
        <v>0</v>
      </c>
      <c r="D42" s="585">
        <v>0</v>
      </c>
      <c r="E42" s="585">
        <v>0</v>
      </c>
      <c r="F42" s="585">
        <v>0</v>
      </c>
      <c r="G42" s="585">
        <v>0</v>
      </c>
      <c r="H42" s="585">
        <v>0</v>
      </c>
      <c r="I42" s="585">
        <v>0</v>
      </c>
      <c r="J42" s="585">
        <v>0</v>
      </c>
      <c r="K42" s="586">
        <v>0</v>
      </c>
      <c r="L42" s="586">
        <v>0</v>
      </c>
      <c r="M42" s="586">
        <v>0</v>
      </c>
      <c r="N42" s="586">
        <v>0</v>
      </c>
      <c r="O42" s="586">
        <v>0</v>
      </c>
      <c r="P42" s="586">
        <v>0</v>
      </c>
      <c r="Q42" s="587">
        <v>0</v>
      </c>
    </row>
    <row r="43" spans="2:17" ht="20.25" customHeight="1" x14ac:dyDescent="0.35">
      <c r="B43" s="163" t="s">
        <v>55</v>
      </c>
      <c r="C43" s="588">
        <f t="shared" ref="C43:Q43" si="0">SUM(C6:C42)</f>
        <v>13059.943999115716</v>
      </c>
      <c r="D43" s="588">
        <f t="shared" si="0"/>
        <v>641779.57479072711</v>
      </c>
      <c r="E43" s="588">
        <f t="shared" si="0"/>
        <v>376884.55892365536</v>
      </c>
      <c r="F43" s="588">
        <f t="shared" si="0"/>
        <v>1165943.24753178</v>
      </c>
      <c r="G43" s="588">
        <f t="shared" si="0"/>
        <v>1045904.0364522231</v>
      </c>
      <c r="H43" s="588">
        <f t="shared" si="0"/>
        <v>660394.29314311419</v>
      </c>
      <c r="I43" s="588">
        <f t="shared" si="0"/>
        <v>19690872.217749115</v>
      </c>
      <c r="J43" s="588">
        <f t="shared" si="0"/>
        <v>15031523.631494265</v>
      </c>
      <c r="K43" s="588">
        <f t="shared" si="0"/>
        <v>4352461.7857800433</v>
      </c>
      <c r="L43" s="588">
        <f t="shared" si="0"/>
        <v>445421.95767731324</v>
      </c>
      <c r="M43" s="588">
        <f t="shared" si="0"/>
        <v>996619.11459527095</v>
      </c>
      <c r="N43" s="588">
        <f t="shared" si="0"/>
        <v>2838091.2332960791</v>
      </c>
      <c r="O43" s="588">
        <f t="shared" si="0"/>
        <v>39164955.273412861</v>
      </c>
      <c r="P43" s="588">
        <f t="shared" si="0"/>
        <v>1436512.0376696161</v>
      </c>
      <c r="Q43" s="588">
        <f t="shared" si="0"/>
        <v>87860422.906515181</v>
      </c>
    </row>
    <row r="44" spans="2:17" ht="20.25" customHeight="1" x14ac:dyDescent="0.35">
      <c r="B44" s="794" t="s">
        <v>56</v>
      </c>
      <c r="C44" s="723"/>
      <c r="D44" s="723"/>
      <c r="E44" s="723"/>
      <c r="F44" s="723"/>
      <c r="G44" s="723"/>
      <c r="H44" s="723"/>
      <c r="I44" s="723"/>
      <c r="J44" s="723"/>
      <c r="K44" s="723"/>
      <c r="L44" s="723"/>
      <c r="M44" s="723"/>
      <c r="N44" s="723"/>
      <c r="O44" s="723"/>
      <c r="P44" s="723"/>
      <c r="Q44" s="724"/>
    </row>
    <row r="45" spans="2:17" ht="20.25" customHeight="1" x14ac:dyDescent="0.35">
      <c r="B45" s="17" t="s">
        <v>57</v>
      </c>
      <c r="C45" s="585">
        <v>22504.904999999999</v>
      </c>
      <c r="D45" s="585">
        <v>188029.89579925581</v>
      </c>
      <c r="E45" s="585">
        <v>65724.215559467659</v>
      </c>
      <c r="F45" s="585">
        <v>528969.51595287048</v>
      </c>
      <c r="G45" s="585">
        <v>-8079.4589999999998</v>
      </c>
      <c r="H45" s="585">
        <v>152067.6148779123</v>
      </c>
      <c r="I45" s="585">
        <v>11683.94227795489</v>
      </c>
      <c r="J45" s="585">
        <v>60389.921999999999</v>
      </c>
      <c r="K45" s="585">
        <v>0</v>
      </c>
      <c r="L45" s="585">
        <v>119540.97</v>
      </c>
      <c r="M45" s="585">
        <v>49354.306322756936</v>
      </c>
      <c r="N45" s="585">
        <v>17014.344000000001</v>
      </c>
      <c r="O45" s="585">
        <v>361227.39</v>
      </c>
      <c r="P45" s="585">
        <v>1108471.568650658</v>
      </c>
      <c r="Q45" s="587">
        <v>2676899.1314408761</v>
      </c>
    </row>
    <row r="46" spans="2:17" ht="20.25" customHeight="1" x14ac:dyDescent="0.35">
      <c r="B46" s="17" t="s">
        <v>290</v>
      </c>
      <c r="C46" s="585">
        <v>835.89200000000005</v>
      </c>
      <c r="D46" s="585">
        <v>272009.375</v>
      </c>
      <c r="E46" s="585">
        <v>0</v>
      </c>
      <c r="F46" s="585">
        <v>811448.35900000005</v>
      </c>
      <c r="G46" s="585">
        <v>3995.6329999999998</v>
      </c>
      <c r="H46" s="585">
        <v>142266.50099999999</v>
      </c>
      <c r="I46" s="596">
        <v>0</v>
      </c>
      <c r="J46" s="596">
        <v>466410.26299999998</v>
      </c>
      <c r="K46" s="585">
        <v>0</v>
      </c>
      <c r="L46" s="585">
        <v>11130.819</v>
      </c>
      <c r="M46" s="585">
        <v>0</v>
      </c>
      <c r="N46" s="585">
        <v>0</v>
      </c>
      <c r="O46" s="585">
        <v>47212.341999999997</v>
      </c>
      <c r="P46" s="585">
        <v>243664.46</v>
      </c>
      <c r="Q46" s="587">
        <v>1998973.6440000001</v>
      </c>
    </row>
    <row r="47" spans="2:17" ht="20.25" customHeight="1" x14ac:dyDescent="0.35">
      <c r="B47" s="17" t="s">
        <v>291</v>
      </c>
      <c r="C47" s="585">
        <v>1649.5501073196269</v>
      </c>
      <c r="D47" s="585">
        <v>80172.209844753976</v>
      </c>
      <c r="E47" s="585">
        <v>106476.3838261448</v>
      </c>
      <c r="F47" s="585">
        <v>193422.58082614481</v>
      </c>
      <c r="G47" s="585">
        <v>10725.97020991904</v>
      </c>
      <c r="H47" s="585">
        <v>4778.2596602098683</v>
      </c>
      <c r="I47" s="596">
        <v>443.13356754455708</v>
      </c>
      <c r="J47" s="596">
        <v>996.41456754455714</v>
      </c>
      <c r="K47" s="585">
        <v>0</v>
      </c>
      <c r="L47" s="585">
        <v>-1863.1242612904241</v>
      </c>
      <c r="M47" s="585">
        <v>42467.129525508797</v>
      </c>
      <c r="N47" s="585">
        <v>-11924.97126129042</v>
      </c>
      <c r="O47" s="585">
        <v>182703.41954692159</v>
      </c>
      <c r="P47" s="585">
        <v>99302.4581938724</v>
      </c>
      <c r="Q47" s="587">
        <v>709349.41435330315</v>
      </c>
    </row>
    <row r="48" spans="2:17" ht="20.25" customHeight="1" x14ac:dyDescent="0.35">
      <c r="B48" s="17" t="s">
        <v>59</v>
      </c>
      <c r="C48" s="585">
        <v>46832.891000000003</v>
      </c>
      <c r="D48" s="585">
        <v>653260.31499999994</v>
      </c>
      <c r="E48" s="585">
        <v>45543.737000000001</v>
      </c>
      <c r="F48" s="585">
        <v>2958292.037</v>
      </c>
      <c r="G48" s="585">
        <v>16099.451999999999</v>
      </c>
      <c r="H48" s="585">
        <v>420194.89299999998</v>
      </c>
      <c r="I48" s="596">
        <v>3286.2220000000002</v>
      </c>
      <c r="J48" s="596">
        <v>465085.70799999998</v>
      </c>
      <c r="K48" s="585">
        <v>0</v>
      </c>
      <c r="L48" s="585">
        <v>240296.071</v>
      </c>
      <c r="M48" s="585">
        <v>3245.232</v>
      </c>
      <c r="N48" s="585">
        <v>5127.1459999999997</v>
      </c>
      <c r="O48" s="585">
        <v>1362707.06</v>
      </c>
      <c r="P48" s="585">
        <v>1140878.1640000001</v>
      </c>
      <c r="Q48" s="587">
        <v>7360848.9280000003</v>
      </c>
    </row>
    <row r="49" spans="2:17" ht="20.25" customHeight="1" x14ac:dyDescent="0.35">
      <c r="B49" s="17" t="s">
        <v>292</v>
      </c>
      <c r="C49" s="585">
        <v>-10374.10110244011</v>
      </c>
      <c r="D49" s="585">
        <v>573752.60570251907</v>
      </c>
      <c r="E49" s="585">
        <v>-107.822</v>
      </c>
      <c r="F49" s="585">
        <v>621706.48699999996</v>
      </c>
      <c r="G49" s="585">
        <v>547320.80976153829</v>
      </c>
      <c r="H49" s="585">
        <v>134710.04386426401</v>
      </c>
      <c r="I49" s="596">
        <v>-10066.627</v>
      </c>
      <c r="J49" s="596">
        <v>119064.95</v>
      </c>
      <c r="K49" s="585">
        <v>0</v>
      </c>
      <c r="L49" s="585">
        <v>-18292.301724252949</v>
      </c>
      <c r="M49" s="585">
        <v>9028.683617741528</v>
      </c>
      <c r="N49" s="585">
        <v>-41633.915999999997</v>
      </c>
      <c r="O49" s="585">
        <v>-10179.575999999999</v>
      </c>
      <c r="P49" s="585">
        <v>-3811.9907785134092</v>
      </c>
      <c r="Q49" s="587">
        <v>1911117.245340856</v>
      </c>
    </row>
    <row r="50" spans="2:17" ht="20.25" customHeight="1" x14ac:dyDescent="0.35">
      <c r="B50" s="163" t="s">
        <v>55</v>
      </c>
      <c r="C50" s="588">
        <f t="shared" ref="C50:Q50" si="1">SUM(C45:C49)</f>
        <v>61449.137004879522</v>
      </c>
      <c r="D50" s="588">
        <f t="shared" si="1"/>
        <v>1767224.4013465289</v>
      </c>
      <c r="E50" s="588">
        <f t="shared" si="1"/>
        <v>217636.51438561248</v>
      </c>
      <c r="F50" s="588">
        <f t="shared" si="1"/>
        <v>5113838.9797790153</v>
      </c>
      <c r="G50" s="588">
        <f t="shared" si="1"/>
        <v>570062.40597145737</v>
      </c>
      <c r="H50" s="588">
        <f t="shared" si="1"/>
        <v>854017.3124023861</v>
      </c>
      <c r="I50" s="588">
        <f t="shared" si="1"/>
        <v>5346.6708454994459</v>
      </c>
      <c r="J50" s="588">
        <f t="shared" si="1"/>
        <v>1111947.2575675445</v>
      </c>
      <c r="K50" s="588">
        <f t="shared" si="1"/>
        <v>0</v>
      </c>
      <c r="L50" s="588">
        <f t="shared" si="1"/>
        <v>350812.43401445664</v>
      </c>
      <c r="M50" s="588">
        <f t="shared" si="1"/>
        <v>104095.35146600727</v>
      </c>
      <c r="N50" s="588">
        <f t="shared" si="1"/>
        <v>-31417.397261290418</v>
      </c>
      <c r="O50" s="588">
        <f t="shared" si="1"/>
        <v>1943670.6355469218</v>
      </c>
      <c r="P50" s="588">
        <f t="shared" si="1"/>
        <v>2588504.6600660169</v>
      </c>
      <c r="Q50" s="588">
        <f t="shared" si="1"/>
        <v>14657188.363135034</v>
      </c>
    </row>
    <row r="51" spans="2:17" ht="20.25" customHeight="1" x14ac:dyDescent="0.35">
      <c r="B51" s="839" t="s">
        <v>61</v>
      </c>
      <c r="C51" s="786"/>
      <c r="D51" s="786"/>
      <c r="E51" s="786"/>
      <c r="F51" s="786"/>
      <c r="G51" s="786"/>
      <c r="H51" s="786"/>
      <c r="I51" s="786"/>
      <c r="J51" s="786"/>
      <c r="K51" s="786"/>
      <c r="L51" s="786"/>
      <c r="M51" s="786"/>
      <c r="N51" s="786"/>
      <c r="O51" s="786"/>
      <c r="P51" s="786"/>
      <c r="Q51" s="786"/>
    </row>
  </sheetData>
  <sheetProtection algorithmName="SHA-512" hashValue="ng6NyDjwhqcJjse4QU1uvSPdRup+lxKM691zPC5S6+o3/LmsY+qTslahTH+7lg63CA+DA+W+DLAA3nHpDJ5LwA==" saltValue="ToOJ744X+3jf1F9Q/j4PaA==" spinCount="100000" sheet="1" objects="1" scenarios="1"/>
  <mergeCells count="4">
    <mergeCell ref="B5:Q5"/>
    <mergeCell ref="B51:Q51"/>
    <mergeCell ref="B3:Q3"/>
    <mergeCell ref="B44:Q44"/>
  </mergeCells>
  <pageMargins left="0.7" right="0.7" top="0.75" bottom="0.75" header="0.3" footer="0.3"/>
  <pageSetup scale="44" orientation="landscape"/>
  <headerFooter>
    <oddFooter>&amp;C_x000D_&amp;1#&amp;"Calibri"&amp;11&amp;K000000 Britam Public</oddFooter>
  </headerFooter>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1">
    <tabColor rgb="FFCC9900"/>
  </sheetPr>
  <dimension ref="B1:P62"/>
  <sheetViews>
    <sheetView showGridLines="0" zoomScale="70" zoomScaleNormal="70" workbookViewId="0"/>
  </sheetViews>
  <sheetFormatPr defaultRowHeight="14" x14ac:dyDescent="0.3"/>
  <cols>
    <col min="1" max="1" width="5.453125" style="150" customWidth="1"/>
    <col min="2" max="2" width="12.453125" style="150" customWidth="1"/>
    <col min="3" max="3" width="72.6328125" style="150" customWidth="1"/>
    <col min="4" max="4" width="17.54296875" style="150" hidden="1" customWidth="1"/>
    <col min="5" max="7" width="14.453125" style="150" hidden="1" customWidth="1"/>
    <col min="8" max="8" width="20.6328125" style="150" hidden="1" customWidth="1"/>
    <col min="9" max="9" width="14.453125" style="150" hidden="1" customWidth="1"/>
    <col min="10" max="10" width="14.453125" style="150" customWidth="1"/>
    <col min="11" max="11" width="17.7265625" style="150" customWidth="1"/>
    <col min="12" max="14" width="16.08984375" style="150" bestFit="1" customWidth="1"/>
    <col min="15" max="15" width="14.26953125" style="150" customWidth="1"/>
    <col min="16" max="16" width="7.54296875" style="150" customWidth="1"/>
    <col min="17" max="17" width="4.1796875" style="150" customWidth="1"/>
    <col min="18" max="18" width="8.7265625" style="150" customWidth="1"/>
    <col min="19" max="23" width="13.453125" style="150" bestFit="1" customWidth="1"/>
    <col min="24" max="45" width="8.7265625" style="150" customWidth="1"/>
    <col min="46" max="16384" width="8.7265625" style="150"/>
  </cols>
  <sheetData>
    <row r="1" spans="2:16" ht="14.5" thickBot="1" x14ac:dyDescent="0.35"/>
    <row r="2" spans="2:16" ht="14.5" thickTop="1" x14ac:dyDescent="0.3">
      <c r="B2" s="674"/>
      <c r="C2" s="675"/>
      <c r="D2" s="675"/>
      <c r="E2" s="675"/>
      <c r="F2" s="675"/>
      <c r="G2" s="675"/>
      <c r="H2" s="675"/>
      <c r="I2" s="675"/>
      <c r="J2" s="675"/>
      <c r="K2" s="675"/>
      <c r="L2" s="675"/>
      <c r="M2" s="675"/>
      <c r="N2" s="675"/>
      <c r="O2" s="675"/>
      <c r="P2" s="676"/>
    </row>
    <row r="3" spans="2:16" ht="14.5" thickBot="1" x14ac:dyDescent="0.35">
      <c r="B3" s="677"/>
      <c r="P3" s="678"/>
    </row>
    <row r="4" spans="2:16" ht="26.25" customHeight="1" thickBot="1" x14ac:dyDescent="0.45">
      <c r="B4" s="677"/>
      <c r="C4" s="749" t="s">
        <v>215</v>
      </c>
      <c r="D4" s="750"/>
      <c r="E4" s="750"/>
      <c r="F4" s="750"/>
      <c r="G4" s="750"/>
      <c r="H4" s="750"/>
      <c r="I4" s="750"/>
      <c r="J4" s="750"/>
      <c r="K4" s="750"/>
      <c r="L4" s="750"/>
      <c r="M4" s="750"/>
      <c r="N4" s="751"/>
      <c r="P4" s="678"/>
    </row>
    <row r="5" spans="2:16" ht="20" customHeight="1" x14ac:dyDescent="0.4">
      <c r="B5" s="677"/>
      <c r="C5" s="690"/>
      <c r="D5" s="690"/>
      <c r="E5" s="690"/>
      <c r="F5" s="690"/>
      <c r="G5" s="690"/>
      <c r="P5" s="678"/>
    </row>
    <row r="6" spans="2:16" ht="14.5" customHeight="1" thickBot="1" x14ac:dyDescent="0.35">
      <c r="B6" s="677"/>
      <c r="C6" s="771" t="s">
        <v>216</v>
      </c>
      <c r="D6" s="756"/>
      <c r="E6" s="756"/>
      <c r="F6" s="756"/>
      <c r="G6" s="756"/>
      <c r="H6" s="756"/>
      <c r="I6" s="691"/>
      <c r="J6" s="691"/>
      <c r="K6" s="691"/>
      <c r="L6" s="691"/>
      <c r="M6" s="691"/>
      <c r="N6" s="691"/>
      <c r="P6" s="678"/>
    </row>
    <row r="7" spans="2:16" ht="14.5" customHeight="1" x14ac:dyDescent="0.35">
      <c r="B7" s="677"/>
      <c r="C7" s="752" t="s">
        <v>217</v>
      </c>
      <c r="D7" s="767" t="s">
        <v>186</v>
      </c>
      <c r="E7" s="753"/>
      <c r="F7" s="753"/>
      <c r="G7" s="753"/>
      <c r="H7" s="753"/>
      <c r="I7" s="753"/>
      <c r="J7" s="753"/>
      <c r="K7" s="753"/>
      <c r="L7" s="753"/>
      <c r="M7" s="753"/>
      <c r="N7" s="754"/>
      <c r="O7" s="776" t="s">
        <v>202</v>
      </c>
      <c r="P7" s="678"/>
    </row>
    <row r="8" spans="2:16" ht="39.65" customHeight="1" x14ac:dyDescent="0.3">
      <c r="B8" s="677"/>
      <c r="C8" s="774"/>
      <c r="D8" s="538">
        <v>2013</v>
      </c>
      <c r="E8" s="538">
        <v>2014</v>
      </c>
      <c r="F8" s="538">
        <v>2015</v>
      </c>
      <c r="G8" s="538">
        <v>2016</v>
      </c>
      <c r="H8" s="538">
        <v>2017</v>
      </c>
      <c r="I8" s="538">
        <v>2018</v>
      </c>
      <c r="J8" s="538">
        <v>2019</v>
      </c>
      <c r="K8" s="538">
        <v>2020</v>
      </c>
      <c r="L8" s="538">
        <v>2021</v>
      </c>
      <c r="M8" s="538">
        <f>L8+1</f>
        <v>2022</v>
      </c>
      <c r="N8" s="538">
        <f>M8+1</f>
        <v>2023</v>
      </c>
      <c r="O8" s="777"/>
      <c r="P8" s="678"/>
    </row>
    <row r="9" spans="2:16" x14ac:dyDescent="0.3">
      <c r="B9" s="677"/>
      <c r="C9" s="539" t="s">
        <v>218</v>
      </c>
      <c r="D9" s="526">
        <v>44424411</v>
      </c>
      <c r="E9" s="526">
        <v>56581380</v>
      </c>
      <c r="F9" s="526">
        <v>62064805</v>
      </c>
      <c r="G9" s="526">
        <v>73519181</v>
      </c>
      <c r="H9" s="526">
        <v>82807826</v>
      </c>
      <c r="I9" s="526">
        <v>87408352</v>
      </c>
      <c r="J9" s="526">
        <v>97395510</v>
      </c>
      <c r="K9" s="526">
        <v>102078013</v>
      </c>
      <c r="L9" s="526">
        <v>123687148</v>
      </c>
      <c r="M9" s="526">
        <v>140953582</v>
      </c>
      <c r="N9" s="528">
        <f>'APPENDIX 17'!$D$31</f>
        <v>170075013.6068882</v>
      </c>
      <c r="O9" s="523">
        <f t="shared" ref="O9:O14" si="0">(N9-M9)/ABS(M9) *100</f>
        <v>20.660299081216827</v>
      </c>
      <c r="P9" s="678"/>
    </row>
    <row r="10" spans="2:16" x14ac:dyDescent="0.3">
      <c r="B10" s="677"/>
      <c r="C10" s="539" t="s">
        <v>219</v>
      </c>
      <c r="D10" s="526">
        <v>2731261</v>
      </c>
      <c r="E10" s="526">
        <v>3856486</v>
      </c>
      <c r="F10" s="526">
        <v>4983380</v>
      </c>
      <c r="G10" s="526">
        <v>5666993</v>
      </c>
      <c r="H10" s="526">
        <v>5860038</v>
      </c>
      <c r="I10" s="526">
        <v>7048742</v>
      </c>
      <c r="J10" s="526">
        <v>7529611</v>
      </c>
      <c r="K10" s="526">
        <v>6751093</v>
      </c>
      <c r="L10" s="526">
        <v>9081590</v>
      </c>
      <c r="M10" s="526">
        <v>12025131</v>
      </c>
      <c r="N10" s="528">
        <f>(N9-N11)</f>
        <v>15517574.561930329</v>
      </c>
      <c r="O10" s="523">
        <f t="shared" si="0"/>
        <v>29.04287331198578</v>
      </c>
      <c r="P10" s="678"/>
    </row>
    <row r="11" spans="2:16" x14ac:dyDescent="0.3">
      <c r="B11" s="677"/>
      <c r="C11" s="539" t="s">
        <v>220</v>
      </c>
      <c r="D11" s="526">
        <v>41693150</v>
      </c>
      <c r="E11" s="526">
        <v>52718917</v>
      </c>
      <c r="F11" s="526">
        <v>57081418</v>
      </c>
      <c r="G11" s="526">
        <v>67852188</v>
      </c>
      <c r="H11" s="526">
        <v>76947788</v>
      </c>
      <c r="I11" s="526">
        <v>80359610</v>
      </c>
      <c r="J11" s="526">
        <v>89865899</v>
      </c>
      <c r="K11" s="526">
        <v>95326920</v>
      </c>
      <c r="L11" s="526">
        <v>114605558</v>
      </c>
      <c r="M11" s="526">
        <v>128928451</v>
      </c>
      <c r="N11" s="528">
        <f>'APPENDIX 17'!$E$31</f>
        <v>154557439.04495788</v>
      </c>
      <c r="O11" s="523">
        <f t="shared" si="0"/>
        <v>19.87845804876526</v>
      </c>
      <c r="P11" s="678"/>
    </row>
    <row r="12" spans="2:16" x14ac:dyDescent="0.3">
      <c r="B12" s="677"/>
      <c r="C12" s="539" t="s">
        <v>221</v>
      </c>
      <c r="D12" s="526">
        <v>7637766</v>
      </c>
      <c r="E12" s="526">
        <v>28460004</v>
      </c>
      <c r="F12" s="526">
        <v>11279207</v>
      </c>
      <c r="G12" s="526">
        <v>12364010</v>
      </c>
      <c r="H12" s="526">
        <v>12072033</v>
      </c>
      <c r="I12" s="526">
        <v>13928440</v>
      </c>
      <c r="J12" s="526">
        <v>15362328</v>
      </c>
      <c r="K12" s="526">
        <v>14381760</v>
      </c>
      <c r="L12" s="526">
        <v>15689550</v>
      </c>
      <c r="M12" s="526">
        <v>17456624</v>
      </c>
      <c r="N12" s="528">
        <f>'APPENDIX 17'!$M$31</f>
        <v>20027838.090639241</v>
      </c>
      <c r="O12" s="523">
        <f t="shared" si="0"/>
        <v>14.729160063476426</v>
      </c>
      <c r="P12" s="678"/>
    </row>
    <row r="13" spans="2:16" x14ac:dyDescent="0.3">
      <c r="B13" s="677"/>
      <c r="C13" s="539" t="s">
        <v>222</v>
      </c>
      <c r="D13" s="526">
        <v>3432164</v>
      </c>
      <c r="E13" s="526">
        <v>9618165</v>
      </c>
      <c r="F13" s="526">
        <v>5152743</v>
      </c>
      <c r="G13" s="526">
        <v>5474094</v>
      </c>
      <c r="H13" s="526">
        <v>5448401</v>
      </c>
      <c r="I13" s="526">
        <v>4887507</v>
      </c>
      <c r="J13" s="526">
        <v>5277712</v>
      </c>
      <c r="K13" s="526">
        <v>5793085</v>
      </c>
      <c r="L13" s="526">
        <v>6493140</v>
      </c>
      <c r="M13" s="526">
        <v>7254217</v>
      </c>
      <c r="N13" s="528">
        <f>'APPENDIX 17'!$L$31</f>
        <v>7721862.4541942691</v>
      </c>
      <c r="O13" s="523">
        <f t="shared" si="0"/>
        <v>6.446532467863439</v>
      </c>
      <c r="P13" s="678"/>
    </row>
    <row r="14" spans="2:16" ht="14.5" customHeight="1" thickBot="1" x14ac:dyDescent="0.35">
      <c r="B14" s="677"/>
      <c r="C14" s="540" t="s">
        <v>223</v>
      </c>
      <c r="D14" s="534">
        <v>137229500</v>
      </c>
      <c r="E14" s="534">
        <v>193293550.3425926</v>
      </c>
      <c r="F14" s="534">
        <v>231885634</v>
      </c>
      <c r="G14" s="534">
        <v>255648171</v>
      </c>
      <c r="H14" s="534">
        <v>301571353</v>
      </c>
      <c r="I14" s="534">
        <v>333263364</v>
      </c>
      <c r="J14" s="534">
        <v>387780599</v>
      </c>
      <c r="K14" s="534">
        <v>426165838</v>
      </c>
      <c r="L14" s="534">
        <v>494301595</v>
      </c>
      <c r="M14" s="534">
        <v>574251284</v>
      </c>
      <c r="N14" s="536">
        <f>'APPENDIX 17'!$Q$31</f>
        <v>657232293.39209068</v>
      </c>
      <c r="O14" s="537">
        <f t="shared" si="0"/>
        <v>14.4502958381005</v>
      </c>
      <c r="P14" s="678"/>
    </row>
    <row r="15" spans="2:16" x14ac:dyDescent="0.3">
      <c r="B15" s="677"/>
      <c r="P15" s="678"/>
    </row>
    <row r="16" spans="2:16" x14ac:dyDescent="0.3">
      <c r="B16" s="677"/>
      <c r="P16" s="678"/>
    </row>
    <row r="17" spans="2:16" ht="14.5" customHeight="1" thickBot="1" x14ac:dyDescent="0.35">
      <c r="B17" s="677"/>
      <c r="C17" s="771" t="s">
        <v>224</v>
      </c>
      <c r="D17" s="756"/>
      <c r="E17" s="756"/>
      <c r="F17" s="756"/>
      <c r="G17" s="756"/>
      <c r="H17" s="756"/>
      <c r="I17" s="691"/>
      <c r="J17" s="691"/>
      <c r="K17" s="691"/>
      <c r="L17" s="691"/>
      <c r="M17" s="691"/>
      <c r="N17" s="691"/>
      <c r="P17" s="678"/>
    </row>
    <row r="18" spans="2:16" ht="14.5" customHeight="1" x14ac:dyDescent="0.35">
      <c r="B18" s="677"/>
      <c r="C18" s="752" t="s">
        <v>217</v>
      </c>
      <c r="D18" s="541"/>
      <c r="E18" s="542" t="s">
        <v>186</v>
      </c>
      <c r="F18" s="542"/>
      <c r="G18" s="542"/>
      <c r="H18" s="767" t="s">
        <v>186</v>
      </c>
      <c r="I18" s="753"/>
      <c r="J18" s="753"/>
      <c r="K18" s="753"/>
      <c r="L18" s="753"/>
      <c r="M18" s="753"/>
      <c r="N18" s="754"/>
      <c r="O18" s="772" t="str">
        <f>O7</f>
        <v>Annual Change 2023/2022 %</v>
      </c>
      <c r="P18" s="678"/>
    </row>
    <row r="19" spans="2:16" ht="44.5" customHeight="1" thickBot="1" x14ac:dyDescent="0.35">
      <c r="B19" s="677"/>
      <c r="C19" s="774"/>
      <c r="D19" s="543">
        <v>2013</v>
      </c>
      <c r="E19" s="543">
        <v>2014</v>
      </c>
      <c r="F19" s="543">
        <v>2015</v>
      </c>
      <c r="G19" s="543">
        <v>2016</v>
      </c>
      <c r="H19" s="543">
        <v>2017</v>
      </c>
      <c r="I19" s="543">
        <v>2018</v>
      </c>
      <c r="J19" s="543">
        <v>2019</v>
      </c>
      <c r="K19" s="543">
        <v>2020</v>
      </c>
      <c r="L19" s="543">
        <v>2021</v>
      </c>
      <c r="M19" s="538">
        <f>L19+1</f>
        <v>2022</v>
      </c>
      <c r="N19" s="538">
        <f>M19+1</f>
        <v>2023</v>
      </c>
      <c r="O19" s="773"/>
      <c r="P19" s="678"/>
    </row>
    <row r="20" spans="2:16" ht="14.5" customHeight="1" thickBot="1" x14ac:dyDescent="0.4">
      <c r="B20" s="677"/>
      <c r="C20" s="775" t="s">
        <v>218</v>
      </c>
      <c r="D20" s="750"/>
      <c r="E20" s="750"/>
      <c r="F20" s="750"/>
      <c r="G20" s="750"/>
      <c r="H20" s="750"/>
      <c r="I20" s="750"/>
      <c r="J20" s="750"/>
      <c r="K20" s="750"/>
      <c r="L20" s="750"/>
      <c r="M20" s="750"/>
      <c r="N20" s="750"/>
      <c r="O20" s="770"/>
      <c r="P20" s="678"/>
    </row>
    <row r="21" spans="2:16" x14ac:dyDescent="0.3">
      <c r="B21" s="677"/>
      <c r="C21" s="544" t="s">
        <v>225</v>
      </c>
      <c r="D21" s="545">
        <v>13310197</v>
      </c>
      <c r="E21" s="546">
        <v>14363846</v>
      </c>
      <c r="F21" s="547">
        <v>16783137</v>
      </c>
      <c r="G21" s="547">
        <v>18880725</v>
      </c>
      <c r="H21" s="547">
        <v>21374928</v>
      </c>
      <c r="I21" s="548">
        <v>24331504</v>
      </c>
      <c r="J21" s="548">
        <v>28187025</v>
      </c>
      <c r="K21" s="548">
        <v>29549666</v>
      </c>
      <c r="L21" s="548">
        <v>34107231</v>
      </c>
      <c r="M21" s="548">
        <v>35547858</v>
      </c>
      <c r="N21" s="549">
        <f>'APPENDIX 9'!$D$31</f>
        <v>38836381.620520011</v>
      </c>
      <c r="O21" s="550">
        <f t="shared" ref="O21:O59" si="1">(N21-M21)/ABS(M21) *100</f>
        <v>9.2509754610812571</v>
      </c>
      <c r="P21" s="678"/>
    </row>
    <row r="22" spans="2:16" x14ac:dyDescent="0.3">
      <c r="B22" s="677"/>
      <c r="C22" s="551" t="s">
        <v>226</v>
      </c>
      <c r="D22" s="552">
        <v>1331213</v>
      </c>
      <c r="E22" s="553">
        <v>6358440</v>
      </c>
      <c r="F22" s="554">
        <v>4137425</v>
      </c>
      <c r="G22" s="554">
        <v>4698479</v>
      </c>
      <c r="H22" s="554">
        <v>9834902</v>
      </c>
      <c r="I22" s="555">
        <v>6880785</v>
      </c>
      <c r="J22" s="555">
        <v>7451904</v>
      </c>
      <c r="K22" s="555">
        <v>8208247</v>
      </c>
      <c r="L22" s="555">
        <v>9290658</v>
      </c>
      <c r="M22" s="555">
        <v>10036388</v>
      </c>
      <c r="N22" s="556">
        <f>'APPENDIX 10'!$D$31</f>
        <v>12351080.65185</v>
      </c>
      <c r="O22" s="550">
        <f t="shared" si="1"/>
        <v>23.063004856428428</v>
      </c>
      <c r="P22" s="678"/>
    </row>
    <row r="23" spans="2:16" x14ac:dyDescent="0.3">
      <c r="B23" s="677"/>
      <c r="C23" s="551" t="s">
        <v>227</v>
      </c>
      <c r="D23" s="552">
        <v>16089228</v>
      </c>
      <c r="E23" s="553">
        <v>14099531</v>
      </c>
      <c r="F23" s="554">
        <v>22002402</v>
      </c>
      <c r="G23" s="554">
        <v>28118598</v>
      </c>
      <c r="H23" s="554">
        <v>4497901</v>
      </c>
      <c r="I23" s="555">
        <v>4138741</v>
      </c>
      <c r="J23" s="555">
        <v>5486479</v>
      </c>
      <c r="K23" s="555">
        <v>5825247</v>
      </c>
      <c r="L23" s="555">
        <v>6804397</v>
      </c>
      <c r="M23" s="555">
        <v>8111970</v>
      </c>
      <c r="N23" s="556">
        <f>'APPENDIX 12'!D31</f>
        <v>16207213.68564404</v>
      </c>
      <c r="O23" s="550">
        <f t="shared" si="1"/>
        <v>99.793806999336041</v>
      </c>
      <c r="P23" s="678"/>
    </row>
    <row r="24" spans="2:16" x14ac:dyDescent="0.3">
      <c r="B24" s="677"/>
      <c r="C24" s="551" t="s">
        <v>228</v>
      </c>
      <c r="D24" s="552"/>
      <c r="E24" s="553"/>
      <c r="F24" s="554"/>
      <c r="G24" s="554"/>
      <c r="H24" s="554">
        <v>24588257</v>
      </c>
      <c r="I24" s="555">
        <v>29775545</v>
      </c>
      <c r="J24" s="555">
        <v>32237072</v>
      </c>
      <c r="K24" s="555">
        <v>34857836</v>
      </c>
      <c r="L24" s="555">
        <v>42355599</v>
      </c>
      <c r="M24" s="555">
        <v>50954518</v>
      </c>
      <c r="N24" s="556">
        <f>'APPENDIX 13'!D31</f>
        <v>61704945.341870584</v>
      </c>
      <c r="O24" s="550">
        <f t="shared" si="1"/>
        <v>21.09808465241607</v>
      </c>
      <c r="P24" s="678"/>
    </row>
    <row r="25" spans="2:16" x14ac:dyDescent="0.3">
      <c r="B25" s="677"/>
      <c r="C25" s="551" t="s">
        <v>229</v>
      </c>
      <c r="D25" s="552">
        <v>3038834</v>
      </c>
      <c r="E25" s="553">
        <v>9331736</v>
      </c>
      <c r="F25" s="554">
        <v>9858591</v>
      </c>
      <c r="G25" s="554">
        <v>10600535</v>
      </c>
      <c r="H25" s="554">
        <v>12765171</v>
      </c>
      <c r="I25" s="555">
        <v>11031270</v>
      </c>
      <c r="J25" s="555">
        <v>10957689</v>
      </c>
      <c r="K25" s="555">
        <v>9665028</v>
      </c>
      <c r="L25" s="555">
        <v>14334101</v>
      </c>
      <c r="M25" s="555">
        <v>16785151</v>
      </c>
      <c r="N25" s="556">
        <f>'APPENDIX 11'!$D$31</f>
        <v>21668736.661301047</v>
      </c>
      <c r="O25" s="550">
        <f t="shared" si="1"/>
        <v>29.094678155120835</v>
      </c>
      <c r="P25" s="678"/>
    </row>
    <row r="26" spans="2:16" x14ac:dyDescent="0.3">
      <c r="B26" s="677"/>
      <c r="C26" s="551" t="s">
        <v>230</v>
      </c>
      <c r="D26" s="552">
        <v>1943</v>
      </c>
      <c r="E26" s="553">
        <v>4265352</v>
      </c>
      <c r="F26" s="554">
        <v>4816710</v>
      </c>
      <c r="G26" s="554">
        <v>6306075</v>
      </c>
      <c r="H26" s="554">
        <v>5208397</v>
      </c>
      <c r="I26" s="555">
        <v>7740166</v>
      </c>
      <c r="J26" s="555">
        <v>9516603</v>
      </c>
      <c r="K26" s="555">
        <v>10010766</v>
      </c>
      <c r="L26" s="555">
        <v>12978038</v>
      </c>
      <c r="M26" s="555">
        <v>15445861</v>
      </c>
      <c r="N26" s="556">
        <f>'APPENDIX 14'!$D$31</f>
        <v>15748324.901612516</v>
      </c>
      <c r="O26" s="550">
        <f t="shared" si="1"/>
        <v>1.9582197561697368</v>
      </c>
      <c r="P26" s="678"/>
    </row>
    <row r="27" spans="2:16" x14ac:dyDescent="0.3">
      <c r="B27" s="677"/>
      <c r="C27" s="551" t="s">
        <v>231</v>
      </c>
      <c r="D27" s="552">
        <v>6426533</v>
      </c>
      <c r="E27" s="553">
        <v>0</v>
      </c>
      <c r="F27" s="554">
        <v>0</v>
      </c>
      <c r="G27" s="554">
        <v>0</v>
      </c>
      <c r="H27" s="557" t="s">
        <v>232</v>
      </c>
      <c r="I27" s="555" t="s">
        <v>232</v>
      </c>
      <c r="J27" s="555" t="s">
        <v>232</v>
      </c>
      <c r="K27" s="555" t="s">
        <v>232</v>
      </c>
      <c r="L27" s="555">
        <v>0</v>
      </c>
      <c r="M27" s="555">
        <v>15757</v>
      </c>
      <c r="N27" s="556">
        <f>'APPENDIX 15'!$D$31</f>
        <v>0</v>
      </c>
      <c r="O27" s="550">
        <f t="shared" si="1"/>
        <v>-100</v>
      </c>
      <c r="P27" s="678"/>
    </row>
    <row r="28" spans="2:16" x14ac:dyDescent="0.3">
      <c r="B28" s="677"/>
      <c r="C28" s="551" t="s">
        <v>211</v>
      </c>
      <c r="D28" s="552">
        <v>4226463</v>
      </c>
      <c r="E28" s="553">
        <v>8163684</v>
      </c>
      <c r="F28" s="554">
        <v>4422409</v>
      </c>
      <c r="G28" s="554">
        <v>4914770</v>
      </c>
      <c r="H28" s="554">
        <v>4538271</v>
      </c>
      <c r="I28" s="555">
        <v>3510341</v>
      </c>
      <c r="J28" s="555">
        <v>3558738</v>
      </c>
      <c r="K28" s="555">
        <v>3961223</v>
      </c>
      <c r="L28" s="555">
        <v>3817124</v>
      </c>
      <c r="M28" s="555">
        <v>4056079</v>
      </c>
      <c r="N28" s="556">
        <f>'APPENDIX 16'!$D$31</f>
        <v>3558330.7440900276</v>
      </c>
      <c r="O28" s="550">
        <f t="shared" si="1"/>
        <v>-12.271660781507766</v>
      </c>
      <c r="P28" s="678"/>
    </row>
    <row r="29" spans="2:16" ht="14.5" customHeight="1" thickBot="1" x14ac:dyDescent="0.35">
      <c r="B29" s="677"/>
      <c r="C29" s="558" t="s">
        <v>233</v>
      </c>
      <c r="D29" s="559">
        <v>44424411</v>
      </c>
      <c r="E29" s="560">
        <v>56582589</v>
      </c>
      <c r="F29" s="561">
        <v>62020674</v>
      </c>
      <c r="G29" s="561">
        <v>73519182</v>
      </c>
      <c r="H29" s="561">
        <v>82807826</v>
      </c>
      <c r="I29" s="562">
        <v>87408352</v>
      </c>
      <c r="J29" s="562">
        <v>97395510</v>
      </c>
      <c r="K29" s="562">
        <v>102078013</v>
      </c>
      <c r="L29" s="562">
        <v>123687148</v>
      </c>
      <c r="M29" s="562">
        <v>140953582</v>
      </c>
      <c r="N29" s="563">
        <f>SUM(N21:N28)</f>
        <v>170075013.60688823</v>
      </c>
      <c r="O29" s="564">
        <f t="shared" si="1"/>
        <v>20.660299081216845</v>
      </c>
      <c r="P29" s="678"/>
    </row>
    <row r="30" spans="2:16" ht="14.5" customHeight="1" thickBot="1" x14ac:dyDescent="0.4">
      <c r="B30" s="677"/>
      <c r="C30" s="769" t="s">
        <v>220</v>
      </c>
      <c r="D30" s="750"/>
      <c r="E30" s="750"/>
      <c r="F30" s="750"/>
      <c r="G30" s="750"/>
      <c r="H30" s="750"/>
      <c r="I30" s="750"/>
      <c r="J30" s="750"/>
      <c r="K30" s="750"/>
      <c r="L30" s="750"/>
      <c r="M30" s="750"/>
      <c r="N30" s="750"/>
      <c r="O30" s="770"/>
      <c r="P30" s="678"/>
    </row>
    <row r="31" spans="2:16" x14ac:dyDescent="0.3">
      <c r="B31" s="677"/>
      <c r="C31" s="545" t="s">
        <v>225</v>
      </c>
      <c r="D31" s="545">
        <v>13114458</v>
      </c>
      <c r="E31" s="546">
        <v>14163998</v>
      </c>
      <c r="F31" s="547">
        <v>16562968</v>
      </c>
      <c r="G31" s="547">
        <v>18669399</v>
      </c>
      <c r="H31" s="547">
        <v>21122113</v>
      </c>
      <c r="I31" s="548">
        <v>24106317</v>
      </c>
      <c r="J31" s="548">
        <v>27970560</v>
      </c>
      <c r="K31" s="548">
        <v>29313231</v>
      </c>
      <c r="L31" s="548">
        <v>33862799</v>
      </c>
      <c r="M31" s="548">
        <v>35267956</v>
      </c>
      <c r="N31" s="549">
        <f>'APPENDIX 9'!$E$31</f>
        <v>38488369.835392736</v>
      </c>
      <c r="O31" s="550">
        <f t="shared" si="1"/>
        <v>9.1312743936527987</v>
      </c>
      <c r="P31" s="678"/>
    </row>
    <row r="32" spans="2:16" x14ac:dyDescent="0.3">
      <c r="B32" s="677"/>
      <c r="C32" s="552" t="s">
        <v>226</v>
      </c>
      <c r="D32" s="552">
        <v>1331213</v>
      </c>
      <c r="E32" s="553">
        <v>6358440</v>
      </c>
      <c r="F32" s="554">
        <v>4137425</v>
      </c>
      <c r="G32" s="554">
        <v>4698479</v>
      </c>
      <c r="H32" s="554">
        <v>9834897</v>
      </c>
      <c r="I32" s="555">
        <v>6880785</v>
      </c>
      <c r="J32" s="555">
        <v>7451904</v>
      </c>
      <c r="K32" s="555">
        <v>8208247</v>
      </c>
      <c r="L32" s="555">
        <v>9272486</v>
      </c>
      <c r="M32" s="555">
        <v>10018249</v>
      </c>
      <c r="N32" s="556">
        <f>'APPENDIX 10'!$E$31</f>
        <v>12332970.835519999</v>
      </c>
      <c r="O32" s="550">
        <f t="shared" si="1"/>
        <v>23.10505394226076</v>
      </c>
      <c r="P32" s="678"/>
    </row>
    <row r="33" spans="2:16" x14ac:dyDescent="0.3">
      <c r="B33" s="677"/>
      <c r="C33" s="552" t="s">
        <v>227</v>
      </c>
      <c r="D33" s="552">
        <v>16089228</v>
      </c>
      <c r="E33" s="553">
        <v>14099531</v>
      </c>
      <c r="F33" s="554">
        <v>22002402</v>
      </c>
      <c r="G33" s="554">
        <v>28118598</v>
      </c>
      <c r="H33" s="554">
        <v>4497901</v>
      </c>
      <c r="I33" s="555">
        <v>4138741</v>
      </c>
      <c r="J33" s="555">
        <v>5486479</v>
      </c>
      <c r="K33" s="555">
        <v>5825247</v>
      </c>
      <c r="L33" s="555">
        <v>6804397</v>
      </c>
      <c r="M33" s="555">
        <v>8111970</v>
      </c>
      <c r="N33" s="556">
        <f>'APPENDIX 12'!E31</f>
        <v>16207213.68564404</v>
      </c>
      <c r="O33" s="550">
        <f t="shared" si="1"/>
        <v>99.793806999336041</v>
      </c>
      <c r="P33" s="678"/>
    </row>
    <row r="34" spans="2:16" x14ac:dyDescent="0.3">
      <c r="B34" s="677"/>
      <c r="C34" s="552" t="s">
        <v>228</v>
      </c>
      <c r="D34" s="552"/>
      <c r="E34" s="553"/>
      <c r="F34" s="554"/>
      <c r="G34" s="554"/>
      <c r="H34" s="554">
        <v>24588257</v>
      </c>
      <c r="I34" s="555">
        <v>29775545</v>
      </c>
      <c r="J34" s="555">
        <v>32237072</v>
      </c>
      <c r="K34" s="555">
        <v>34857836</v>
      </c>
      <c r="L34" s="555">
        <v>42355599</v>
      </c>
      <c r="M34" s="555">
        <v>50954518</v>
      </c>
      <c r="N34" s="556">
        <f>'APPENDIX 13'!E31</f>
        <v>61704945.341870584</v>
      </c>
      <c r="O34" s="550">
        <f t="shared" si="1"/>
        <v>21.09808465241607</v>
      </c>
      <c r="P34" s="678"/>
    </row>
    <row r="35" spans="2:16" x14ac:dyDescent="0.3">
      <c r="B35" s="677"/>
      <c r="C35" s="552" t="s">
        <v>229</v>
      </c>
      <c r="D35" s="552">
        <v>3020236</v>
      </c>
      <c r="E35" s="553">
        <v>6020998</v>
      </c>
      <c r="F35" s="554">
        <v>5805185</v>
      </c>
      <c r="G35" s="554">
        <v>6412173</v>
      </c>
      <c r="H35" s="554">
        <v>8666923</v>
      </c>
      <c r="I35" s="555">
        <v>5633076</v>
      </c>
      <c r="J35" s="555">
        <v>5561462</v>
      </c>
      <c r="K35" s="555">
        <v>5450274</v>
      </c>
      <c r="L35" s="555">
        <v>8154809</v>
      </c>
      <c r="M35" s="555">
        <v>9020611</v>
      </c>
      <c r="N35" s="556">
        <f>'APPENDIX 11'!$E$31</f>
        <v>9055311.5993131809</v>
      </c>
      <c r="O35" s="550">
        <f t="shared" si="1"/>
        <v>0.38468125178195683</v>
      </c>
      <c r="P35" s="678"/>
    </row>
    <row r="36" spans="2:16" x14ac:dyDescent="0.3">
      <c r="B36" s="677"/>
      <c r="C36" s="552" t="s">
        <v>230</v>
      </c>
      <c r="D36" s="552">
        <v>1943</v>
      </c>
      <c r="E36" s="553">
        <v>3913711</v>
      </c>
      <c r="F36" s="554">
        <v>4106976</v>
      </c>
      <c r="G36" s="554">
        <v>5038769</v>
      </c>
      <c r="H36" s="554">
        <v>3699427</v>
      </c>
      <c r="I36" s="555">
        <v>6314805</v>
      </c>
      <c r="J36" s="555">
        <v>7599816</v>
      </c>
      <c r="K36" s="555">
        <v>7711080</v>
      </c>
      <c r="L36" s="555">
        <v>10339239</v>
      </c>
      <c r="M36" s="555">
        <v>11485915</v>
      </c>
      <c r="N36" s="556">
        <f>'APPENDIX 14'!$E$31</f>
        <v>13210443.508127332</v>
      </c>
      <c r="O36" s="550">
        <f t="shared" si="1"/>
        <v>15.014289311102614</v>
      </c>
      <c r="P36" s="678"/>
    </row>
    <row r="37" spans="2:16" x14ac:dyDescent="0.3">
      <c r="B37" s="677"/>
      <c r="C37" s="552" t="s">
        <v>231</v>
      </c>
      <c r="D37" s="552">
        <v>4127806</v>
      </c>
      <c r="E37" s="553">
        <v>0</v>
      </c>
      <c r="F37" s="554">
        <v>0</v>
      </c>
      <c r="G37" s="554">
        <v>0</v>
      </c>
      <c r="H37" s="557" t="s">
        <v>232</v>
      </c>
      <c r="I37" s="555" t="s">
        <v>232</v>
      </c>
      <c r="J37" s="555" t="s">
        <v>232</v>
      </c>
      <c r="K37" s="555" t="s">
        <v>232</v>
      </c>
      <c r="L37" s="555">
        <v>0</v>
      </c>
      <c r="M37" s="555">
        <v>13185</v>
      </c>
      <c r="N37" s="556">
        <f>'APPENDIX 15'!$E$31</f>
        <v>0</v>
      </c>
      <c r="O37" s="550">
        <f t="shared" si="1"/>
        <v>-100</v>
      </c>
      <c r="P37" s="678"/>
    </row>
    <row r="38" spans="2:16" x14ac:dyDescent="0.3">
      <c r="B38" s="677"/>
      <c r="C38" s="552" t="s">
        <v>211</v>
      </c>
      <c r="D38" s="552">
        <v>4008265</v>
      </c>
      <c r="E38" s="553">
        <v>8163451</v>
      </c>
      <c r="F38" s="554">
        <v>4422331</v>
      </c>
      <c r="G38" s="554">
        <v>4914770</v>
      </c>
      <c r="H38" s="554">
        <v>4538271</v>
      </c>
      <c r="I38" s="555">
        <v>3510341</v>
      </c>
      <c r="J38" s="555">
        <v>3558606</v>
      </c>
      <c r="K38" s="555">
        <v>3961005</v>
      </c>
      <c r="L38" s="555">
        <v>3816229</v>
      </c>
      <c r="M38" s="555">
        <v>4056047</v>
      </c>
      <c r="N38" s="556">
        <f>'APPENDIX 16'!$E$31</f>
        <v>3558184.2390900273</v>
      </c>
      <c r="O38" s="550">
        <f t="shared" si="1"/>
        <v>-12.274580667087259</v>
      </c>
      <c r="P38" s="678"/>
    </row>
    <row r="39" spans="2:16" ht="14.5" customHeight="1" thickBot="1" x14ac:dyDescent="0.35">
      <c r="B39" s="677"/>
      <c r="C39" s="559" t="s">
        <v>233</v>
      </c>
      <c r="D39" s="559">
        <v>41693149</v>
      </c>
      <c r="E39" s="560">
        <v>52720129</v>
      </c>
      <c r="F39" s="561">
        <v>57037287</v>
      </c>
      <c r="G39" s="561">
        <v>67852188</v>
      </c>
      <c r="H39" s="561">
        <v>76947788</v>
      </c>
      <c r="I39" s="562">
        <v>80359610</v>
      </c>
      <c r="J39" s="562">
        <v>89865899</v>
      </c>
      <c r="K39" s="562">
        <v>95326920</v>
      </c>
      <c r="L39" s="562">
        <v>114605558</v>
      </c>
      <c r="M39" s="562">
        <v>128928451</v>
      </c>
      <c r="N39" s="563">
        <f>SUM(N31:N38)</f>
        <v>154557439.04495788</v>
      </c>
      <c r="O39" s="564">
        <f t="shared" si="1"/>
        <v>19.87845804876526</v>
      </c>
      <c r="P39" s="678"/>
    </row>
    <row r="40" spans="2:16" ht="14.5" customHeight="1" thickBot="1" x14ac:dyDescent="0.4">
      <c r="B40" s="677"/>
      <c r="C40" s="769" t="s">
        <v>222</v>
      </c>
      <c r="D40" s="750"/>
      <c r="E40" s="750"/>
      <c r="F40" s="750"/>
      <c r="G40" s="750"/>
      <c r="H40" s="750"/>
      <c r="I40" s="750"/>
      <c r="J40" s="750"/>
      <c r="K40" s="750"/>
      <c r="L40" s="750"/>
      <c r="M40" s="750"/>
      <c r="N40" s="750"/>
      <c r="O40" s="770"/>
      <c r="P40" s="678"/>
    </row>
    <row r="41" spans="2:16" x14ac:dyDescent="0.3">
      <c r="B41" s="677"/>
      <c r="C41" s="545" t="s">
        <v>225</v>
      </c>
      <c r="D41" s="545">
        <v>2930874</v>
      </c>
      <c r="E41" s="546">
        <v>3184836</v>
      </c>
      <c r="F41" s="547">
        <v>3760565</v>
      </c>
      <c r="G41" s="547">
        <v>4314129</v>
      </c>
      <c r="H41" s="547">
        <v>4089626</v>
      </c>
      <c r="I41" s="548">
        <v>3841617</v>
      </c>
      <c r="J41" s="548">
        <v>4178191</v>
      </c>
      <c r="K41" s="548">
        <v>4406912</v>
      </c>
      <c r="L41" s="548">
        <v>4344451</v>
      </c>
      <c r="M41" s="548">
        <v>4709382</v>
      </c>
      <c r="N41" s="549">
        <f>'APPENDIX 9'!$L$31</f>
        <v>5553705.6192215625</v>
      </c>
      <c r="O41" s="550">
        <f t="shared" si="1"/>
        <v>17.928543898574432</v>
      </c>
      <c r="P41" s="678"/>
    </row>
    <row r="42" spans="2:16" x14ac:dyDescent="0.3">
      <c r="B42" s="677"/>
      <c r="C42" s="552" t="s">
        <v>226</v>
      </c>
      <c r="D42" s="552">
        <v>18430</v>
      </c>
      <c r="E42" s="553">
        <v>137180</v>
      </c>
      <c r="F42" s="554">
        <v>103094</v>
      </c>
      <c r="G42" s="554">
        <v>71677</v>
      </c>
      <c r="H42" s="554">
        <v>174395</v>
      </c>
      <c r="I42" s="555">
        <v>111012</v>
      </c>
      <c r="J42" s="555">
        <v>156043</v>
      </c>
      <c r="K42" s="555">
        <v>164128</v>
      </c>
      <c r="L42" s="555">
        <v>174330</v>
      </c>
      <c r="M42" s="555">
        <v>194641</v>
      </c>
      <c r="N42" s="556">
        <f>'APPENDIX 10'!$L$31</f>
        <v>215563.30076350004</v>
      </c>
      <c r="O42" s="550">
        <f t="shared" si="1"/>
        <v>10.74917451282106</v>
      </c>
      <c r="P42" s="678"/>
    </row>
    <row r="43" spans="2:16" x14ac:dyDescent="0.3">
      <c r="B43" s="677"/>
      <c r="C43" s="552" t="s">
        <v>227</v>
      </c>
      <c r="D43" s="552">
        <v>134547</v>
      </c>
      <c r="E43" s="553">
        <v>161911</v>
      </c>
      <c r="F43" s="554">
        <v>191723</v>
      </c>
      <c r="G43" s="554">
        <v>350075</v>
      </c>
      <c r="H43" s="554">
        <v>55033</v>
      </c>
      <c r="I43" s="555">
        <v>39355</v>
      </c>
      <c r="J43" s="555">
        <v>61199</v>
      </c>
      <c r="K43" s="555">
        <v>68987</v>
      </c>
      <c r="L43" s="555">
        <v>86775</v>
      </c>
      <c r="M43" s="555">
        <v>97312</v>
      </c>
      <c r="N43" s="556">
        <f>'APPENDIX 12'!L31</f>
        <v>130552.50447248784</v>
      </c>
      <c r="O43" s="550">
        <f t="shared" si="1"/>
        <v>34.158690061336564</v>
      </c>
      <c r="P43" s="678"/>
    </row>
    <row r="44" spans="2:16" x14ac:dyDescent="0.3">
      <c r="B44" s="677"/>
      <c r="C44" s="552" t="s">
        <v>228</v>
      </c>
      <c r="D44" s="552"/>
      <c r="E44" s="553"/>
      <c r="F44" s="554"/>
      <c r="G44" s="554"/>
      <c r="H44" s="554">
        <v>265098</v>
      </c>
      <c r="I44" s="555">
        <v>283451</v>
      </c>
      <c r="J44" s="555">
        <v>332644</v>
      </c>
      <c r="K44" s="555">
        <v>333964</v>
      </c>
      <c r="L44" s="555">
        <v>445466</v>
      </c>
      <c r="M44" s="555">
        <v>628537</v>
      </c>
      <c r="N44" s="556">
        <f>'APPENDIX 13'!L31</f>
        <v>709036.12708999997</v>
      </c>
      <c r="O44" s="550">
        <f t="shared" si="1"/>
        <v>12.807380804948629</v>
      </c>
      <c r="P44" s="678"/>
    </row>
    <row r="45" spans="2:16" x14ac:dyDescent="0.3">
      <c r="B45" s="677"/>
      <c r="C45" s="552" t="s">
        <v>229</v>
      </c>
      <c r="D45" s="552">
        <v>128988</v>
      </c>
      <c r="E45" s="553">
        <v>92494</v>
      </c>
      <c r="F45" s="554">
        <v>222082</v>
      </c>
      <c r="G45" s="554">
        <v>89220</v>
      </c>
      <c r="H45" s="554">
        <v>351110</v>
      </c>
      <c r="I45" s="555">
        <v>-56828</v>
      </c>
      <c r="J45" s="555">
        <v>-338650</v>
      </c>
      <c r="K45" s="555">
        <v>-64499</v>
      </c>
      <c r="L45" s="555">
        <v>598376</v>
      </c>
      <c r="M45" s="555">
        <v>308784</v>
      </c>
      <c r="N45" s="556">
        <f>'APPENDIX 11'!$L$31</f>
        <v>322480.74516436743</v>
      </c>
      <c r="O45" s="550">
        <f t="shared" si="1"/>
        <v>4.4357042995645592</v>
      </c>
      <c r="P45" s="678"/>
    </row>
    <row r="46" spans="2:16" x14ac:dyDescent="0.3">
      <c r="B46" s="677"/>
      <c r="C46" s="552" t="s">
        <v>230</v>
      </c>
      <c r="D46" s="552">
        <v>13</v>
      </c>
      <c r="E46" s="553">
        <v>189041</v>
      </c>
      <c r="F46" s="554">
        <v>441028</v>
      </c>
      <c r="G46" s="554">
        <v>427617</v>
      </c>
      <c r="H46" s="554">
        <v>319000</v>
      </c>
      <c r="I46" s="555">
        <v>479268</v>
      </c>
      <c r="J46" s="555">
        <v>511910</v>
      </c>
      <c r="K46" s="555">
        <v>757675</v>
      </c>
      <c r="L46" s="555">
        <v>735799</v>
      </c>
      <c r="M46" s="555">
        <v>1246815</v>
      </c>
      <c r="N46" s="556">
        <f>'APPENDIX 14'!$L$31</f>
        <v>710959.435951152</v>
      </c>
      <c r="O46" s="550">
        <f t="shared" si="1"/>
        <v>-42.977952948019393</v>
      </c>
      <c r="P46" s="678"/>
    </row>
    <row r="47" spans="2:16" x14ac:dyDescent="0.3">
      <c r="B47" s="677"/>
      <c r="C47" s="552" t="s">
        <v>231</v>
      </c>
      <c r="D47" s="552">
        <v>-26090</v>
      </c>
      <c r="E47" s="553">
        <v>0</v>
      </c>
      <c r="F47" s="565">
        <v>0</v>
      </c>
      <c r="G47" s="565">
        <v>0</v>
      </c>
      <c r="H47" s="565" t="s">
        <v>232</v>
      </c>
      <c r="I47" s="566" t="s">
        <v>232</v>
      </c>
      <c r="J47" s="566" t="s">
        <v>232</v>
      </c>
      <c r="K47" s="566" t="s">
        <v>232</v>
      </c>
      <c r="L47" s="566">
        <v>0</v>
      </c>
      <c r="M47" s="566">
        <v>514</v>
      </c>
      <c r="N47" s="567">
        <f>'APPENDIX 15'!$L$31</f>
        <v>0</v>
      </c>
      <c r="O47" s="550">
        <f t="shared" si="1"/>
        <v>-100</v>
      </c>
      <c r="P47" s="678"/>
    </row>
    <row r="48" spans="2:16" x14ac:dyDescent="0.3">
      <c r="B48" s="677"/>
      <c r="C48" s="552" t="s">
        <v>211</v>
      </c>
      <c r="D48" s="552">
        <v>245399</v>
      </c>
      <c r="E48" s="553">
        <v>448182</v>
      </c>
      <c r="F48" s="554">
        <v>434248</v>
      </c>
      <c r="G48" s="554">
        <v>221377</v>
      </c>
      <c r="H48" s="554">
        <v>194139</v>
      </c>
      <c r="I48" s="555">
        <v>189631</v>
      </c>
      <c r="J48" s="555">
        <v>376375</v>
      </c>
      <c r="K48" s="555">
        <v>125918</v>
      </c>
      <c r="L48" s="555">
        <v>107943</v>
      </c>
      <c r="M48" s="555">
        <v>68232</v>
      </c>
      <c r="N48" s="556">
        <f>'APPENDIX 16'!$L$31</f>
        <v>79564.721531200004</v>
      </c>
      <c r="O48" s="550">
        <f t="shared" si="1"/>
        <v>16.609100614374494</v>
      </c>
      <c r="P48" s="678"/>
    </row>
    <row r="49" spans="2:16" ht="14.5" customHeight="1" thickBot="1" x14ac:dyDescent="0.35">
      <c r="B49" s="677"/>
      <c r="C49" s="559" t="s">
        <v>233</v>
      </c>
      <c r="D49" s="559">
        <v>3432161</v>
      </c>
      <c r="E49" s="560">
        <v>4213644</v>
      </c>
      <c r="F49" s="561">
        <v>5152740</v>
      </c>
      <c r="G49" s="561">
        <v>5474095</v>
      </c>
      <c r="H49" s="561">
        <v>5448401</v>
      </c>
      <c r="I49" s="562">
        <v>4887507</v>
      </c>
      <c r="J49" s="562">
        <v>5277712</v>
      </c>
      <c r="K49" s="562">
        <v>5793085</v>
      </c>
      <c r="L49" s="562">
        <v>6493140</v>
      </c>
      <c r="M49" s="562">
        <v>7254217</v>
      </c>
      <c r="N49" s="563">
        <f>SUM(N41:N48)</f>
        <v>7721862.4541942691</v>
      </c>
      <c r="O49" s="564">
        <f t="shared" si="1"/>
        <v>6.446532467863439</v>
      </c>
      <c r="P49" s="678"/>
    </row>
    <row r="50" spans="2:16" ht="14.5" customHeight="1" thickBot="1" x14ac:dyDescent="0.4">
      <c r="B50" s="677"/>
      <c r="C50" s="769" t="s">
        <v>7</v>
      </c>
      <c r="D50" s="750"/>
      <c r="E50" s="750"/>
      <c r="F50" s="750"/>
      <c r="G50" s="750"/>
      <c r="H50" s="750"/>
      <c r="I50" s="750"/>
      <c r="J50" s="750"/>
      <c r="K50" s="750"/>
      <c r="L50" s="750"/>
      <c r="M50" s="750"/>
      <c r="N50" s="750"/>
      <c r="O50" s="770"/>
      <c r="P50" s="678"/>
    </row>
    <row r="51" spans="2:16" x14ac:dyDescent="0.3">
      <c r="B51" s="677"/>
      <c r="C51" s="545" t="s">
        <v>225</v>
      </c>
      <c r="D51" s="545">
        <v>4061029</v>
      </c>
      <c r="E51" s="546">
        <v>5216983</v>
      </c>
      <c r="F51" s="547">
        <v>5978723</v>
      </c>
      <c r="G51" s="547">
        <v>6864778</v>
      </c>
      <c r="H51" s="547">
        <v>6046834</v>
      </c>
      <c r="I51" s="548">
        <v>6968920</v>
      </c>
      <c r="J51" s="548">
        <v>7995319</v>
      </c>
      <c r="K51" s="548">
        <v>7633138</v>
      </c>
      <c r="L51" s="548">
        <v>7364010</v>
      </c>
      <c r="M51" s="548">
        <v>7747091</v>
      </c>
      <c r="N51" s="549">
        <f>'APPENDIX 9'!$M$31</f>
        <v>8385277.3003706532</v>
      </c>
      <c r="O51" s="550">
        <f t="shared" si="1"/>
        <v>8.2377540210984126</v>
      </c>
      <c r="P51" s="678"/>
    </row>
    <row r="52" spans="2:16" x14ac:dyDescent="0.3">
      <c r="B52" s="677"/>
      <c r="C52" s="552" t="s">
        <v>226</v>
      </c>
      <c r="D52" s="552">
        <v>73522</v>
      </c>
      <c r="E52" s="553">
        <v>190496</v>
      </c>
      <c r="F52" s="554">
        <v>269555</v>
      </c>
      <c r="G52" s="554">
        <v>216835</v>
      </c>
      <c r="H52" s="554">
        <v>230153</v>
      </c>
      <c r="I52" s="555">
        <v>221561</v>
      </c>
      <c r="J52" s="555">
        <v>249092</v>
      </c>
      <c r="K52" s="555">
        <v>224184</v>
      </c>
      <c r="L52" s="555">
        <v>235090</v>
      </c>
      <c r="M52" s="555">
        <v>216492</v>
      </c>
      <c r="N52" s="556">
        <f>'APPENDIX 10'!$M$31</f>
        <v>270411.70335741795</v>
      </c>
      <c r="O52" s="550">
        <f t="shared" si="1"/>
        <v>24.906095078533134</v>
      </c>
      <c r="P52" s="678"/>
    </row>
    <row r="53" spans="2:16" x14ac:dyDescent="0.3">
      <c r="B53" s="677"/>
      <c r="C53" s="552" t="s">
        <v>227</v>
      </c>
      <c r="D53" s="552">
        <v>955924</v>
      </c>
      <c r="E53" s="553">
        <v>1059753</v>
      </c>
      <c r="F53" s="554">
        <v>1283823</v>
      </c>
      <c r="G53" s="554">
        <v>1239403</v>
      </c>
      <c r="H53" s="554">
        <v>159799</v>
      </c>
      <c r="I53" s="555">
        <v>220130</v>
      </c>
      <c r="J53" s="555">
        <v>255376</v>
      </c>
      <c r="K53" s="555">
        <v>234889</v>
      </c>
      <c r="L53" s="555">
        <v>284364</v>
      </c>
      <c r="M53" s="555">
        <v>320309</v>
      </c>
      <c r="N53" s="556">
        <f>'APPENDIX 12'!M31</f>
        <v>853239.61016035511</v>
      </c>
      <c r="O53" s="550">
        <f t="shared" si="1"/>
        <v>166.38015483809542</v>
      </c>
      <c r="P53" s="678"/>
    </row>
    <row r="54" spans="2:16" x14ac:dyDescent="0.3">
      <c r="B54" s="677"/>
      <c r="C54" s="552" t="s">
        <v>228</v>
      </c>
      <c r="D54" s="552"/>
      <c r="E54" s="553"/>
      <c r="F54" s="554"/>
      <c r="G54" s="554"/>
      <c r="H54" s="554">
        <v>1302405</v>
      </c>
      <c r="I54" s="555">
        <v>1728708</v>
      </c>
      <c r="J54" s="555">
        <v>1693233</v>
      </c>
      <c r="K54" s="555">
        <v>1813835</v>
      </c>
      <c r="L54" s="555">
        <v>1964306</v>
      </c>
      <c r="M54" s="555">
        <v>2302079</v>
      </c>
      <c r="N54" s="556">
        <f>'APPENDIX 13'!M31</f>
        <v>2360278.1990062925</v>
      </c>
      <c r="O54" s="550">
        <f t="shared" si="1"/>
        <v>2.5281147608875498</v>
      </c>
      <c r="P54" s="678"/>
    </row>
    <row r="55" spans="2:16" x14ac:dyDescent="0.3">
      <c r="B55" s="677"/>
      <c r="C55" s="552" t="s">
        <v>229</v>
      </c>
      <c r="D55" s="552">
        <v>678354</v>
      </c>
      <c r="E55" s="553">
        <v>1486792</v>
      </c>
      <c r="F55" s="554">
        <v>1578524</v>
      </c>
      <c r="G55" s="554">
        <v>1573914</v>
      </c>
      <c r="H55" s="554">
        <v>1830361</v>
      </c>
      <c r="I55" s="555">
        <v>2114840</v>
      </c>
      <c r="J55" s="555">
        <v>1827250</v>
      </c>
      <c r="K55" s="555">
        <v>1749964</v>
      </c>
      <c r="L55" s="555">
        <v>2591938</v>
      </c>
      <c r="M55" s="555">
        <v>3398806</v>
      </c>
      <c r="N55" s="556">
        <f>'APPENDIX 11'!$M$31</f>
        <v>4054687.4850411736</v>
      </c>
      <c r="O55" s="550">
        <f t="shared" si="1"/>
        <v>19.297408708857571</v>
      </c>
      <c r="P55" s="678"/>
    </row>
    <row r="56" spans="2:16" x14ac:dyDescent="0.3">
      <c r="B56" s="677"/>
      <c r="C56" s="552" t="s">
        <v>230</v>
      </c>
      <c r="D56" s="552">
        <v>0</v>
      </c>
      <c r="E56" s="553">
        <v>937610</v>
      </c>
      <c r="F56" s="554">
        <v>1290586</v>
      </c>
      <c r="G56" s="554">
        <v>1586621</v>
      </c>
      <c r="H56" s="554">
        <v>1609944</v>
      </c>
      <c r="I56" s="555">
        <v>1709742</v>
      </c>
      <c r="J56" s="555">
        <v>2519063</v>
      </c>
      <c r="K56" s="555">
        <v>1877442</v>
      </c>
      <c r="L56" s="555">
        <v>2635282</v>
      </c>
      <c r="M56" s="555">
        <v>3029677</v>
      </c>
      <c r="N56" s="556">
        <f>'APPENDIX 14'!$M$31</f>
        <v>3250081.6932937768</v>
      </c>
      <c r="O56" s="550">
        <f t="shared" si="1"/>
        <v>7.274857791565795</v>
      </c>
      <c r="P56" s="678"/>
    </row>
    <row r="57" spans="2:16" x14ac:dyDescent="0.3">
      <c r="B57" s="677"/>
      <c r="C57" s="552" t="s">
        <v>231</v>
      </c>
      <c r="D57" s="552">
        <v>1037683</v>
      </c>
      <c r="E57" s="553">
        <v>0</v>
      </c>
      <c r="F57" s="554">
        <v>0</v>
      </c>
      <c r="G57" s="554">
        <v>0</v>
      </c>
      <c r="H57" s="568" t="s">
        <v>232</v>
      </c>
      <c r="I57" s="555" t="s">
        <v>232</v>
      </c>
      <c r="J57" s="555" t="s">
        <v>232</v>
      </c>
      <c r="K57" s="555" t="s">
        <v>232</v>
      </c>
      <c r="L57" s="555">
        <v>0</v>
      </c>
      <c r="M57" s="555">
        <v>2786</v>
      </c>
      <c r="N57" s="556">
        <f>'APPENDIX 15'!$M$31</f>
        <v>0</v>
      </c>
      <c r="O57" s="550">
        <f t="shared" si="1"/>
        <v>-100</v>
      </c>
      <c r="P57" s="678"/>
    </row>
    <row r="58" spans="2:16" x14ac:dyDescent="0.3">
      <c r="B58" s="677"/>
      <c r="C58" s="552" t="s">
        <v>211</v>
      </c>
      <c r="D58" s="552">
        <v>831259</v>
      </c>
      <c r="E58" s="553">
        <v>740921</v>
      </c>
      <c r="F58" s="554">
        <v>877989</v>
      </c>
      <c r="G58" s="554">
        <v>882462</v>
      </c>
      <c r="H58" s="554">
        <v>892539</v>
      </c>
      <c r="I58" s="555">
        <v>964539</v>
      </c>
      <c r="J58" s="555">
        <v>822995</v>
      </c>
      <c r="K58" s="555">
        <v>848308</v>
      </c>
      <c r="L58" s="555">
        <v>614560</v>
      </c>
      <c r="M58" s="555">
        <v>439384</v>
      </c>
      <c r="N58" s="556">
        <f>'APPENDIX 16'!$M$31</f>
        <v>853862.09940956626</v>
      </c>
      <c r="O58" s="550">
        <f t="shared" si="1"/>
        <v>94.331632332894742</v>
      </c>
      <c r="P58" s="678"/>
    </row>
    <row r="59" spans="2:16" ht="14.5" customHeight="1" thickBot="1" x14ac:dyDescent="0.35">
      <c r="B59" s="677"/>
      <c r="C59" s="569" t="s">
        <v>233</v>
      </c>
      <c r="D59" s="569">
        <v>7637771</v>
      </c>
      <c r="E59" s="570">
        <v>9632555</v>
      </c>
      <c r="F59" s="571">
        <v>11279200</v>
      </c>
      <c r="G59" s="571">
        <v>12364013</v>
      </c>
      <c r="H59" s="571">
        <v>12072033</v>
      </c>
      <c r="I59" s="572">
        <v>13928440</v>
      </c>
      <c r="J59" s="572">
        <v>15362328</v>
      </c>
      <c r="K59" s="572">
        <v>14381760</v>
      </c>
      <c r="L59" s="572">
        <v>15689550</v>
      </c>
      <c r="M59" s="572">
        <v>17456624</v>
      </c>
      <c r="N59" s="563">
        <f>SUM(N51:N58)</f>
        <v>20027838.090639234</v>
      </c>
      <c r="O59" s="573">
        <f t="shared" si="1"/>
        <v>14.729160063476385</v>
      </c>
      <c r="P59" s="678"/>
    </row>
    <row r="60" spans="2:16" x14ac:dyDescent="0.3">
      <c r="B60" s="677"/>
      <c r="C60" s="768" t="s">
        <v>234</v>
      </c>
      <c r="D60" s="756"/>
      <c r="E60" s="756"/>
      <c r="F60" s="756"/>
      <c r="G60" s="756"/>
      <c r="H60" s="756"/>
      <c r="I60" s="756"/>
      <c r="J60" s="756"/>
      <c r="K60" s="756"/>
      <c r="L60" s="756"/>
      <c r="M60" s="756"/>
      <c r="N60" s="756"/>
      <c r="O60" s="756"/>
      <c r="P60" s="678"/>
    </row>
    <row r="61" spans="2:16" ht="14.5" thickBot="1" x14ac:dyDescent="0.35">
      <c r="B61" s="685"/>
      <c r="C61" s="686"/>
      <c r="D61" s="686"/>
      <c r="E61" s="686"/>
      <c r="F61" s="686"/>
      <c r="G61" s="686"/>
      <c r="H61" s="686"/>
      <c r="I61" s="686"/>
      <c r="J61" s="686"/>
      <c r="K61" s="686"/>
      <c r="L61" s="686"/>
      <c r="M61" s="686"/>
      <c r="N61" s="686"/>
      <c r="O61" s="686"/>
      <c r="P61" s="687"/>
    </row>
    <row r="62" spans="2:16" ht="14.5" thickTop="1" x14ac:dyDescent="0.3"/>
  </sheetData>
  <sheetProtection algorithmName="SHA-512" hashValue="mdxL4NZwNVozHLlwFepaGk7kUliioOkm4b7AFxSb3XTGtsdf7EY7FBVnfiPS5WF25m4IPji6Mq54bOptVIADtg==" saltValue="j5/0+B+JpH8djgfEwEnlpA==" spinCount="100000" sheet="1" objects="1" scenarios="1"/>
  <mergeCells count="14">
    <mergeCell ref="C4:N4"/>
    <mergeCell ref="H18:N18"/>
    <mergeCell ref="C60:O60"/>
    <mergeCell ref="C50:O50"/>
    <mergeCell ref="C6:H6"/>
    <mergeCell ref="O18:O19"/>
    <mergeCell ref="D7:N7"/>
    <mergeCell ref="C40:O40"/>
    <mergeCell ref="C7:C8"/>
    <mergeCell ref="C20:O20"/>
    <mergeCell ref="C18:C19"/>
    <mergeCell ref="C30:O30"/>
    <mergeCell ref="C17:H17"/>
    <mergeCell ref="O7:O8"/>
  </mergeCells>
  <pageMargins left="0.7" right="0.7" top="0.75" bottom="0.75" header="0.3" footer="0.3"/>
  <pageSetup scale="50" orientation="landscape" horizontalDpi="300" verticalDpi="0"/>
  <headerFooter>
    <oddFooter>&amp;C_x000D_&amp;1#&amp;"Calibri"&amp;11&amp;K000000 Britam Public</oddFooter>
  </headerFooter>
  <drawing r:id="rId1"/>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48">
    <tabColor rgb="FFCC9900"/>
    <pageSetUpPr fitToPage="1"/>
  </sheetPr>
  <dimension ref="B3:Q51"/>
  <sheetViews>
    <sheetView showGridLines="0" topLeftCell="G1" zoomScale="80" zoomScaleNormal="80" workbookViewId="0">
      <selection activeCell="B4" sqref="B4"/>
    </sheetView>
  </sheetViews>
  <sheetFormatPr defaultRowHeight="21.75" customHeight="1" x14ac:dyDescent="0.35"/>
  <cols>
    <col min="2" max="2" width="41.453125" bestFit="1" customWidth="1"/>
    <col min="3" max="17" width="15.453125" customWidth="1"/>
  </cols>
  <sheetData>
    <row r="3" spans="2:17" ht="14.5" customHeight="1" x14ac:dyDescent="0.35">
      <c r="B3" s="836" t="s">
        <v>1603</v>
      </c>
      <c r="C3" s="723"/>
      <c r="D3" s="723"/>
      <c r="E3" s="723"/>
      <c r="F3" s="723"/>
      <c r="G3" s="723"/>
      <c r="H3" s="723"/>
      <c r="I3" s="723"/>
      <c r="J3" s="723"/>
      <c r="K3" s="723"/>
      <c r="L3" s="723"/>
      <c r="M3" s="723"/>
      <c r="N3" s="723"/>
      <c r="O3" s="723"/>
      <c r="P3" s="723"/>
      <c r="Q3" s="724"/>
    </row>
    <row r="4" spans="2:17" ht="26.5" customHeight="1" x14ac:dyDescent="0.35">
      <c r="B4" s="13" t="s">
        <v>1</v>
      </c>
      <c r="C4" s="15" t="s">
        <v>420</v>
      </c>
      <c r="D4" s="15" t="s">
        <v>239</v>
      </c>
      <c r="E4" s="15" t="s">
        <v>240</v>
      </c>
      <c r="F4" s="15" t="s">
        <v>421</v>
      </c>
      <c r="G4" s="15" t="s">
        <v>242</v>
      </c>
      <c r="H4" s="15" t="s">
        <v>243</v>
      </c>
      <c r="I4" s="15" t="s">
        <v>244</v>
      </c>
      <c r="J4" s="15" t="s">
        <v>245</v>
      </c>
      <c r="K4" s="16" t="s">
        <v>422</v>
      </c>
      <c r="L4" s="16" t="s">
        <v>246</v>
      </c>
      <c r="M4" s="16" t="s">
        <v>247</v>
      </c>
      <c r="N4" s="16" t="s">
        <v>423</v>
      </c>
      <c r="O4" s="16" t="s">
        <v>249</v>
      </c>
      <c r="P4" s="16" t="s">
        <v>250</v>
      </c>
      <c r="Q4" s="16" t="s">
        <v>424</v>
      </c>
    </row>
    <row r="5" spans="2:17" ht="21.75" customHeight="1" x14ac:dyDescent="0.35">
      <c r="B5" s="794" t="s">
        <v>17</v>
      </c>
      <c r="C5" s="723"/>
      <c r="D5" s="723"/>
      <c r="E5" s="723"/>
      <c r="F5" s="723"/>
      <c r="G5" s="723"/>
      <c r="H5" s="723"/>
      <c r="I5" s="723"/>
      <c r="J5" s="723"/>
      <c r="K5" s="723"/>
      <c r="L5" s="723"/>
      <c r="M5" s="723"/>
      <c r="N5" s="723"/>
      <c r="O5" s="723"/>
      <c r="P5" s="723"/>
      <c r="Q5" s="724"/>
    </row>
    <row r="6" spans="2:17" ht="21.75" customHeight="1" x14ac:dyDescent="0.35">
      <c r="B6" s="17" t="str">
        <f>'APPENDIX 40'!B6</f>
        <v>AAR INSURANCE KENYA</v>
      </c>
      <c r="C6" s="29" t="str">
        <f>IFERROR(('APPENDIX 40'!C6/'APPENDIX 38'!C6)*100,"0.0")</f>
        <v>0.0</v>
      </c>
      <c r="D6" s="29">
        <f>IFERROR(('APPENDIX 40'!D6/'APPENDIX 38'!D6)*100,"0.0")</f>
        <v>6.4940317115955022</v>
      </c>
      <c r="E6" s="29">
        <f>IFERROR(('APPENDIX 40'!E6/'APPENDIX 38'!E6)*100,"0.0")</f>
        <v>180.87672483374206</v>
      </c>
      <c r="F6" s="29">
        <f>IFERROR(('APPENDIX 40'!F6/'APPENDIX 38'!F6)*100,"0.0")</f>
        <v>87.011597609503582</v>
      </c>
      <c r="G6" s="29">
        <f>IFERROR(('APPENDIX 40'!G6/'APPENDIX 38'!G6)*100,"0.0")</f>
        <v>50.009268773677164</v>
      </c>
      <c r="H6" s="29">
        <f>IFERROR(('APPENDIX 40'!H6/'APPENDIX 38'!H6)*100,"0.0")</f>
        <v>28.296136359344899</v>
      </c>
      <c r="I6" s="29" t="str">
        <f>IFERROR(('APPENDIX 40'!I6/'APPENDIX 38'!I6)*100,"0.0")</f>
        <v>0.0</v>
      </c>
      <c r="J6" s="29" t="str">
        <f>IFERROR(('APPENDIX 40'!J6/'APPENDIX 38'!J6)*100,"0.0")</f>
        <v>0.0</v>
      </c>
      <c r="K6" s="30" t="str">
        <f>IFERROR(('APPENDIX 40'!K6/'APPENDIX 38'!K6)*100,"0.0")</f>
        <v>0.0</v>
      </c>
      <c r="L6" s="30">
        <f>IFERROR(('APPENDIX 40'!L6/'APPENDIX 38'!L6)*100,"0.0")</f>
        <v>85.346254787863217</v>
      </c>
      <c r="M6" s="30">
        <f>IFERROR(('APPENDIX 40'!M6/'APPENDIX 38'!M6)*100,"0.0")</f>
        <v>151.33758655640875</v>
      </c>
      <c r="N6" s="30">
        <f>IFERROR(('APPENDIX 40'!N6/'APPENDIX 38'!N6)*100,"0.0")</f>
        <v>11.583587101965263</v>
      </c>
      <c r="O6" s="30">
        <f>IFERROR(('APPENDIX 40'!O6/'APPENDIX 38'!O6)*100,"0.0")</f>
        <v>74.935661559261945</v>
      </c>
      <c r="P6" s="30">
        <f>IFERROR(('APPENDIX 40'!P6/'APPENDIX 38'!P6)*100,"0.0")</f>
        <v>105.15909035837649</v>
      </c>
      <c r="Q6" s="28">
        <f>IFERROR(('APPENDIX 40'!Q6/'APPENDIX 38'!Q6)*100,"0.0")</f>
        <v>74.350274578722946</v>
      </c>
    </row>
    <row r="7" spans="2:17" ht="21.75" customHeight="1" x14ac:dyDescent="0.35">
      <c r="B7" s="17" t="str">
        <f>'APPENDIX 40'!B7</f>
        <v xml:space="preserve">AFRICAN MERCHANT ASSURANCE </v>
      </c>
      <c r="C7" s="29" t="str">
        <f>IFERROR(('APPENDIX 40'!C7/'APPENDIX 38'!C7)*100,"0.0")</f>
        <v>0.0</v>
      </c>
      <c r="D7" s="29">
        <f>IFERROR(('APPENDIX 40'!D7/'APPENDIX 38'!D7)*100,"0.0")</f>
        <v>10.040133464950477</v>
      </c>
      <c r="E7" s="29">
        <f>IFERROR(('APPENDIX 40'!E7/'APPENDIX 38'!E7)*100,"0.0")</f>
        <v>1952.8341276480351</v>
      </c>
      <c r="F7" s="29">
        <f>IFERROR(('APPENDIX 40'!F7/'APPENDIX 38'!F7)*100,"0.0")</f>
        <v>80.446522784406142</v>
      </c>
      <c r="G7" s="29">
        <f>IFERROR(('APPENDIX 40'!G7/'APPENDIX 38'!G7)*100,"0.0")</f>
        <v>17.911757023681108</v>
      </c>
      <c r="H7" s="29">
        <f>IFERROR(('APPENDIX 40'!H7/'APPENDIX 38'!H7)*100,"0.0")</f>
        <v>83.899378308277221</v>
      </c>
      <c r="I7" s="29">
        <f>IFERROR(('APPENDIX 40'!I7/'APPENDIX 38'!I7)*100,"0.0")</f>
        <v>67.038087713782019</v>
      </c>
      <c r="J7" s="29">
        <f>IFERROR(('APPENDIX 40'!J7/'APPENDIX 38'!J7)*100,"0.0")</f>
        <v>-56.021181388583742</v>
      </c>
      <c r="K7" s="30">
        <f>IFERROR(('APPENDIX 40'!K7/'APPENDIX 38'!K7)*100,"0.0")</f>
        <v>75.576862767165622</v>
      </c>
      <c r="L7" s="30">
        <f>IFERROR(('APPENDIX 40'!L7/'APPENDIX 38'!L7)*100,"0.0")</f>
        <v>-192.26596217187114</v>
      </c>
      <c r="M7" s="30">
        <f>IFERROR(('APPENDIX 40'!M7/'APPENDIX 38'!M7)*100,"0.0")</f>
        <v>7.4388880306674769</v>
      </c>
      <c r="N7" s="30">
        <f>IFERROR(('APPENDIX 40'!N7/'APPENDIX 38'!N7)*100,"0.0")</f>
        <v>123.67254163335694</v>
      </c>
      <c r="O7" s="30">
        <f>IFERROR(('APPENDIX 40'!O7/'APPENDIX 38'!O7)*100,"0.0")</f>
        <v>0</v>
      </c>
      <c r="P7" s="30">
        <f>IFERROR(('APPENDIX 40'!P7/'APPENDIX 38'!P7)*100,"0.0")</f>
        <v>134.03611625240381</v>
      </c>
      <c r="Q7" s="28">
        <f>IFERROR(('APPENDIX 40'!Q7/'APPENDIX 38'!Q7)*100,"0.0")</f>
        <v>45.980657659616497</v>
      </c>
    </row>
    <row r="8" spans="2:17" ht="21.75" customHeight="1" x14ac:dyDescent="0.35">
      <c r="B8" s="17" t="str">
        <f>'APPENDIX 40'!B8</f>
        <v>AIG INSURANCE COMPANY</v>
      </c>
      <c r="C8" s="29" t="str">
        <f>IFERROR(('APPENDIX 40'!C8/'APPENDIX 38'!C8)*100,"0.0")</f>
        <v>0.0</v>
      </c>
      <c r="D8" s="29">
        <f>IFERROR(('APPENDIX 40'!D8/'APPENDIX 38'!D8)*100,"0.0")</f>
        <v>442.08943856242121</v>
      </c>
      <c r="E8" s="29">
        <f>IFERROR(('APPENDIX 40'!E8/'APPENDIX 38'!E8)*100,"0.0")</f>
        <v>14.955853471207851</v>
      </c>
      <c r="F8" s="29">
        <f>IFERROR(('APPENDIX 40'!F8/'APPENDIX 38'!F8)*100,"0.0")</f>
        <v>17.544902773296414</v>
      </c>
      <c r="G8" s="29">
        <f>IFERROR(('APPENDIX 40'!G8/'APPENDIX 38'!G8)*100,"0.0")</f>
        <v>166.34969127604322</v>
      </c>
      <c r="H8" s="29">
        <f>IFERROR(('APPENDIX 40'!H8/'APPENDIX 38'!H8)*100,"0.0")</f>
        <v>-386.50214803753465</v>
      </c>
      <c r="I8" s="29">
        <f>IFERROR(('APPENDIX 40'!I8/'APPENDIX 38'!I8)*100,"0.0")</f>
        <v>79.602134511486781</v>
      </c>
      <c r="J8" s="29">
        <f>IFERROR(('APPENDIX 40'!J8/'APPENDIX 38'!J8)*100,"0.0")</f>
        <v>165.50677471430382</v>
      </c>
      <c r="K8" s="30" t="str">
        <f>IFERROR(('APPENDIX 40'!K8/'APPENDIX 38'!K8)*100,"0.0")</f>
        <v>0.0</v>
      </c>
      <c r="L8" s="30">
        <f>IFERROR(('APPENDIX 40'!L8/'APPENDIX 38'!L8)*100,"0.0")</f>
        <v>71.893168733003748</v>
      </c>
      <c r="M8" s="30">
        <f>IFERROR(('APPENDIX 40'!M8/'APPENDIX 38'!M8)*100,"0.0")</f>
        <v>-1.7642026047601191</v>
      </c>
      <c r="N8" s="30">
        <f>IFERROR(('APPENDIX 40'!N8/'APPENDIX 38'!N8)*100,"0.0")</f>
        <v>24.224825462924581</v>
      </c>
      <c r="O8" s="30" t="str">
        <f>IFERROR(('APPENDIX 40'!O8/'APPENDIX 38'!O8)*100,"0.0")</f>
        <v>0.0</v>
      </c>
      <c r="P8" s="30" t="str">
        <f>IFERROR(('APPENDIX 40'!P8/'APPENDIX 38'!P8)*100,"0.0")</f>
        <v>0.0</v>
      </c>
      <c r="Q8" s="28">
        <f>IFERROR(('APPENDIX 40'!Q8/'APPENDIX 38'!Q8)*100,"0.0")</f>
        <v>82.904334948118844</v>
      </c>
    </row>
    <row r="9" spans="2:17" ht="21.75" customHeight="1" x14ac:dyDescent="0.35">
      <c r="B9" s="17" t="str">
        <f>'APPENDIX 40'!B9</f>
        <v>APA INSURANCE COMPANY</v>
      </c>
      <c r="C9" s="29">
        <f>IFERROR(('APPENDIX 40'!C9/'APPENDIX 38'!C9)*100,"0.0")</f>
        <v>7025.1280813962967</v>
      </c>
      <c r="D9" s="29">
        <f>IFERROR(('APPENDIX 40'!D9/'APPENDIX 38'!D9)*100,"0.0")</f>
        <v>71.840027318331906</v>
      </c>
      <c r="E9" s="29">
        <f>IFERROR(('APPENDIX 40'!E9/'APPENDIX 38'!E9)*100,"0.0")</f>
        <v>35.796278958222885</v>
      </c>
      <c r="F9" s="29">
        <f>IFERROR(('APPENDIX 40'!F9/'APPENDIX 38'!F9)*100,"0.0")</f>
        <v>35.604738084888524</v>
      </c>
      <c r="G9" s="29">
        <f>IFERROR(('APPENDIX 40'!G9/'APPENDIX 38'!G9)*100,"0.0")</f>
        <v>94.766021577063626</v>
      </c>
      <c r="H9" s="29">
        <f>IFERROR(('APPENDIX 40'!H9/'APPENDIX 38'!H9)*100,"0.0")</f>
        <v>49.517988895336821</v>
      </c>
      <c r="I9" s="29">
        <f>IFERROR(('APPENDIX 40'!I9/'APPENDIX 38'!I9)*100,"0.0")</f>
        <v>73.042528768711179</v>
      </c>
      <c r="J9" s="29">
        <f>IFERROR(('APPENDIX 40'!J9/'APPENDIX 38'!J9)*100,"0.0")</f>
        <v>79.211612648504044</v>
      </c>
      <c r="K9" s="30" t="str">
        <f>IFERROR(('APPENDIX 40'!K9/'APPENDIX 38'!K9)*100,"0.0")</f>
        <v>0.0</v>
      </c>
      <c r="L9" s="30">
        <f>IFERROR(('APPENDIX 40'!L9/'APPENDIX 38'!L9)*100,"0.0")</f>
        <v>19.618024344391653</v>
      </c>
      <c r="M9" s="30">
        <f>IFERROR(('APPENDIX 40'!M9/'APPENDIX 38'!M9)*100,"0.0")</f>
        <v>38.593567564714938</v>
      </c>
      <c r="N9" s="30">
        <f>IFERROR(('APPENDIX 40'!N9/'APPENDIX 38'!N9)*100,"0.0")</f>
        <v>56.566376069735092</v>
      </c>
      <c r="O9" s="30">
        <f>IFERROR(('APPENDIX 40'!O9/'APPENDIX 38'!O9)*100,"0.0")</f>
        <v>80.981935472383967</v>
      </c>
      <c r="P9" s="30">
        <f>IFERROR(('APPENDIX 40'!P9/'APPENDIX 38'!P9)*100,"0.0")</f>
        <v>66.719477755364693</v>
      </c>
      <c r="Q9" s="28">
        <f>IFERROR(('APPENDIX 40'!Q9/'APPENDIX 38'!Q9)*100,"0.0")</f>
        <v>71.78786157053402</v>
      </c>
    </row>
    <row r="10" spans="2:17" ht="21.75" customHeight="1" x14ac:dyDescent="0.35">
      <c r="B10" s="17" t="str">
        <f>'APPENDIX 40'!B10</f>
        <v>BRITAM GENERAL INSURANCE</v>
      </c>
      <c r="C10" s="29">
        <f>IFERROR(('APPENDIX 40'!C10/'APPENDIX 38'!C10)*100,"0.0")</f>
        <v>0</v>
      </c>
      <c r="D10" s="29">
        <f>IFERROR(('APPENDIX 40'!D10/'APPENDIX 38'!D10)*100,"0.0")</f>
        <v>8.826020563735522</v>
      </c>
      <c r="E10" s="29">
        <f>IFERROR(('APPENDIX 40'!E10/'APPENDIX 38'!E10)*100,"0.0")</f>
        <v>13.490933200969771</v>
      </c>
      <c r="F10" s="29">
        <f>IFERROR(('APPENDIX 40'!F10/'APPENDIX 38'!F10)*100,"0.0")</f>
        <v>15.088148009226801</v>
      </c>
      <c r="G10" s="29">
        <f>IFERROR(('APPENDIX 40'!G10/'APPENDIX 38'!G10)*100,"0.0")</f>
        <v>15.072289673921317</v>
      </c>
      <c r="H10" s="29">
        <f>IFERROR(('APPENDIX 40'!H10/'APPENDIX 38'!H10)*100,"0.0")</f>
        <v>32.794637077140649</v>
      </c>
      <c r="I10" s="29">
        <f>IFERROR(('APPENDIX 40'!I10/'APPENDIX 38'!I10)*100,"0.0")</f>
        <v>67.849147169146448</v>
      </c>
      <c r="J10" s="29">
        <f>IFERROR(('APPENDIX 40'!J10/'APPENDIX 38'!J10)*100,"0.0")</f>
        <v>82.158978110114774</v>
      </c>
      <c r="K10" s="30" t="str">
        <f>IFERROR(('APPENDIX 40'!K10/'APPENDIX 38'!K10)*100,"0.0")</f>
        <v>0.0</v>
      </c>
      <c r="L10" s="30">
        <f>IFERROR(('APPENDIX 40'!L10/'APPENDIX 38'!L10)*100,"0.0")</f>
        <v>29.795684228444092</v>
      </c>
      <c r="M10" s="30">
        <f>IFERROR(('APPENDIX 40'!M10/'APPENDIX 38'!M10)*100,"0.0")</f>
        <v>67.842849570726457</v>
      </c>
      <c r="N10" s="30">
        <f>IFERROR(('APPENDIX 40'!N10/'APPENDIX 38'!N10)*100,"0.0")</f>
        <v>19.983700399665675</v>
      </c>
      <c r="O10" s="30">
        <f>IFERROR(('APPENDIX 40'!O10/'APPENDIX 38'!O10)*100,"0.0")</f>
        <v>75.423614664033707</v>
      </c>
      <c r="P10" s="30">
        <f>IFERROR(('APPENDIX 40'!P10/'APPENDIX 38'!P10)*100,"0.0")</f>
        <v>73.729497903546445</v>
      </c>
      <c r="Q10" s="28">
        <f>IFERROR(('APPENDIX 40'!Q10/'APPENDIX 38'!Q10)*100,"0.0")</f>
        <v>64.049123494616396</v>
      </c>
    </row>
    <row r="11" spans="2:17" ht="21.75" customHeight="1" x14ac:dyDescent="0.35">
      <c r="B11" s="17" t="str">
        <f>'APPENDIX 40'!B11</f>
        <v>CANNON GENERAL INSURANCE (K) LIMITED</v>
      </c>
      <c r="C11" s="29" t="str">
        <f>IFERROR(('APPENDIX 40'!C11/'APPENDIX 38'!C11)*100,"0.0")</f>
        <v>0.0</v>
      </c>
      <c r="D11" s="29">
        <f>IFERROR(('APPENDIX 40'!D11/'APPENDIX 38'!D11)*100,"0.0")</f>
        <v>88.181193661678918</v>
      </c>
      <c r="E11" s="29">
        <f>IFERROR(('APPENDIX 40'!E11/'APPENDIX 38'!E11)*100,"0.0")</f>
        <v>33.137695697755674</v>
      </c>
      <c r="F11" s="29">
        <f>IFERROR(('APPENDIX 40'!F11/'APPENDIX 38'!F11)*100,"0.0")</f>
        <v>53.4824853077575</v>
      </c>
      <c r="G11" s="29">
        <f>IFERROR(('APPENDIX 40'!G11/'APPENDIX 38'!G11)*100,"0.0")</f>
        <v>91.656771335534728</v>
      </c>
      <c r="H11" s="29">
        <f>IFERROR(('APPENDIX 40'!H11/'APPENDIX 38'!H11)*100,"0.0")</f>
        <v>10.851443474680615</v>
      </c>
      <c r="I11" s="29">
        <f>IFERROR(('APPENDIX 40'!I11/'APPENDIX 38'!I11)*100,"0.0")</f>
        <v>69.386269084851747</v>
      </c>
      <c r="J11" s="29">
        <f>IFERROR(('APPENDIX 40'!J11/'APPENDIX 38'!J11)*100,"0.0")</f>
        <v>42.225841260791206</v>
      </c>
      <c r="K11" s="30" t="str">
        <f>IFERROR(('APPENDIX 40'!K11/'APPENDIX 38'!K11)*100,"0.0")</f>
        <v>0.0</v>
      </c>
      <c r="L11" s="30">
        <f>IFERROR(('APPENDIX 40'!L11/'APPENDIX 38'!L11)*100,"0.0")</f>
        <v>-10.23949204451598</v>
      </c>
      <c r="M11" s="30">
        <f>IFERROR(('APPENDIX 40'!M11/'APPENDIX 38'!M11)*100,"0.0")</f>
        <v>-172.2238045253481</v>
      </c>
      <c r="N11" s="30">
        <f>IFERROR(('APPENDIX 40'!N11/'APPENDIX 38'!N11)*100,"0.0")</f>
        <v>-32.754528329874809</v>
      </c>
      <c r="O11" s="30" t="str">
        <f>IFERROR(('APPENDIX 40'!O11/'APPENDIX 38'!O11)*100,"0.0")</f>
        <v>0.0</v>
      </c>
      <c r="P11" s="30">
        <f>IFERROR(('APPENDIX 40'!P11/'APPENDIX 38'!P11)*100,"0.0")</f>
        <v>98.260974401675469</v>
      </c>
      <c r="Q11" s="28">
        <f>IFERROR(('APPENDIX 40'!Q11/'APPENDIX 38'!Q11)*100,"0.0")</f>
        <v>54.17890672891351</v>
      </c>
    </row>
    <row r="12" spans="2:17" ht="21.75" customHeight="1" x14ac:dyDescent="0.35">
      <c r="B12" s="17" t="str">
        <f>'APPENDIX 40'!B12</f>
        <v>CIC GENERAL INSURANCE COMPANY</v>
      </c>
      <c r="C12" s="29" t="str">
        <f>IFERROR(('APPENDIX 40'!C12/'APPENDIX 38'!C12)*100,"0.0")</f>
        <v>0.0</v>
      </c>
      <c r="D12" s="29">
        <f>IFERROR(('APPENDIX 40'!D12/'APPENDIX 38'!D12)*100,"0.0")</f>
        <v>27.234952927943478</v>
      </c>
      <c r="E12" s="29">
        <f>IFERROR(('APPENDIX 40'!E12/'APPENDIX 38'!E12)*100,"0.0")</f>
        <v>-9.5346363617971797</v>
      </c>
      <c r="F12" s="29">
        <f>IFERROR(('APPENDIX 40'!F12/'APPENDIX 38'!F12)*100,"0.0")</f>
        <v>31.6173172803611</v>
      </c>
      <c r="G12" s="29">
        <f>IFERROR(('APPENDIX 40'!G12/'APPENDIX 38'!G12)*100,"0.0")</f>
        <v>2.2958253993810898</v>
      </c>
      <c r="H12" s="29">
        <f>IFERROR(('APPENDIX 40'!H12/'APPENDIX 38'!H12)*100,"0.0")</f>
        <v>27.74389358607262</v>
      </c>
      <c r="I12" s="29">
        <f>IFERROR(('APPENDIX 40'!I12/'APPENDIX 38'!I12)*100,"0.0")</f>
        <v>71.799857151151187</v>
      </c>
      <c r="J12" s="29">
        <f>IFERROR(('APPENDIX 40'!J12/'APPENDIX 38'!J12)*100,"0.0")</f>
        <v>59.856232386596467</v>
      </c>
      <c r="K12" s="30" t="str">
        <f>IFERROR(('APPENDIX 40'!K12/'APPENDIX 38'!K12)*100,"0.0")</f>
        <v>0.0</v>
      </c>
      <c r="L12" s="30">
        <f>IFERROR(('APPENDIX 40'!L12/'APPENDIX 38'!L12)*100,"0.0")</f>
        <v>35.469177831369628</v>
      </c>
      <c r="M12" s="30">
        <f>IFERROR(('APPENDIX 40'!M12/'APPENDIX 38'!M12)*100,"0.0")</f>
        <v>24.133410867540444</v>
      </c>
      <c r="N12" s="30">
        <f>IFERROR(('APPENDIX 40'!N12/'APPENDIX 38'!N12)*100,"0.0")</f>
        <v>56.008217041637408</v>
      </c>
      <c r="O12" s="30">
        <f>IFERROR(('APPENDIX 40'!O12/'APPENDIX 38'!O12)*100,"0.0")</f>
        <v>77.792501582102872</v>
      </c>
      <c r="P12" s="30">
        <f>IFERROR(('APPENDIX 40'!P12/'APPENDIX 38'!P12)*100,"0.0")</f>
        <v>-18.736290055373907</v>
      </c>
      <c r="Q12" s="28">
        <f>IFERROR(('APPENDIX 40'!Q12/'APPENDIX 38'!Q12)*100,"0.0")</f>
        <v>68.155142382816535</v>
      </c>
    </row>
    <row r="13" spans="2:17" ht="21.75" customHeight="1" x14ac:dyDescent="0.35">
      <c r="B13" s="17" t="str">
        <f>'APPENDIX 40'!B13</f>
        <v>CORPORATE INSURANCE COMPANY</v>
      </c>
      <c r="C13" s="29" t="str">
        <f>IFERROR(('APPENDIX 40'!C13/'APPENDIX 38'!C13)*100,"0.0")</f>
        <v>0.0</v>
      </c>
      <c r="D13" s="29">
        <f>IFERROR(('APPENDIX 40'!D13/'APPENDIX 38'!D13)*100,"0.0")</f>
        <v>11.047099811592638</v>
      </c>
      <c r="E13" s="29">
        <f>IFERROR(('APPENDIX 40'!E13/'APPENDIX 38'!E13)*100,"0.0")</f>
        <v>-106.18345843950141</v>
      </c>
      <c r="F13" s="29">
        <f>IFERROR(('APPENDIX 40'!F13/'APPENDIX 38'!F13)*100,"0.0")</f>
        <v>9.9853183053614938</v>
      </c>
      <c r="G13" s="29">
        <f>IFERROR(('APPENDIX 40'!G13/'APPENDIX 38'!G13)*100,"0.0")</f>
        <v>-37.242715265252983</v>
      </c>
      <c r="H13" s="29">
        <f>IFERROR(('APPENDIX 40'!H13/'APPENDIX 38'!H13)*100,"0.0")</f>
        <v>170.14430115270363</v>
      </c>
      <c r="I13" s="29">
        <f>IFERROR(('APPENDIX 40'!I13/'APPENDIX 38'!I13)*100,"0.0")</f>
        <v>-64.75730845796727</v>
      </c>
      <c r="J13" s="29">
        <f>IFERROR(('APPENDIX 40'!J13/'APPENDIX 38'!J13)*100,"0.0")</f>
        <v>-143.80100640812876</v>
      </c>
      <c r="K13" s="30" t="str">
        <f>IFERROR(('APPENDIX 40'!K13/'APPENDIX 38'!K13)*100,"0.0")</f>
        <v>0.0</v>
      </c>
      <c r="L13" s="30">
        <f>IFERROR(('APPENDIX 40'!L13/'APPENDIX 38'!L13)*100,"0.0")</f>
        <v>-6.5765892829757311</v>
      </c>
      <c r="M13" s="30">
        <f>IFERROR(('APPENDIX 40'!M13/'APPENDIX 38'!M13)*100,"0.0")</f>
        <v>318.92617345470285</v>
      </c>
      <c r="N13" s="30">
        <f>IFERROR(('APPENDIX 40'!N13/'APPENDIX 38'!N13)*100,"0.0")</f>
        <v>-169.18873637573839</v>
      </c>
      <c r="O13" s="30" t="str">
        <f>IFERROR(('APPENDIX 40'!O13/'APPENDIX 38'!O13)*100,"0.0")</f>
        <v>0.0</v>
      </c>
      <c r="P13" s="30">
        <f>IFERROR(('APPENDIX 40'!P13/'APPENDIX 38'!P13)*100,"0.0")</f>
        <v>347.52418862727956</v>
      </c>
      <c r="Q13" s="28">
        <f>IFERROR(('APPENDIX 40'!Q13/'APPENDIX 38'!Q13)*100,"0.0")</f>
        <v>-5.4021524406159784</v>
      </c>
    </row>
    <row r="14" spans="2:17" ht="21.75" customHeight="1" x14ac:dyDescent="0.35">
      <c r="B14" s="17" t="str">
        <f>'APPENDIX 40'!B14</f>
        <v>DIRECTLINE ASSURANCE COMPANY</v>
      </c>
      <c r="C14" s="29" t="str">
        <f>IFERROR(('APPENDIX 40'!C14/'APPENDIX 38'!C14)*100,"0.0")</f>
        <v>0.0</v>
      </c>
      <c r="D14" s="29" t="str">
        <f>IFERROR(('APPENDIX 40'!D14/'APPENDIX 38'!D14)*100,"0.0")</f>
        <v>0.0</v>
      </c>
      <c r="E14" s="29">
        <f>IFERROR(('APPENDIX 40'!E14/'APPENDIX 38'!E14)*100,"0.0")</f>
        <v>91.087995966461222</v>
      </c>
      <c r="F14" s="29">
        <f>IFERROR(('APPENDIX 40'!F14/'APPENDIX 38'!F14)*100,"0.0")</f>
        <v>209.58626917173299</v>
      </c>
      <c r="G14" s="29">
        <f>IFERROR(('APPENDIX 40'!G14/'APPENDIX 38'!G14)*100,"0.0")</f>
        <v>916.19890965720981</v>
      </c>
      <c r="H14" s="29">
        <f>IFERROR(('APPENDIX 40'!H14/'APPENDIX 38'!H14)*100,"0.0")</f>
        <v>0</v>
      </c>
      <c r="I14" s="29">
        <f>IFERROR(('APPENDIX 40'!I14/'APPENDIX 38'!I14)*100,"0.0")</f>
        <v>38.163065483964424</v>
      </c>
      <c r="J14" s="29">
        <f>IFERROR(('APPENDIX 40'!J14/'APPENDIX 38'!J14)*100,"0.0")</f>
        <v>39.118315239049352</v>
      </c>
      <c r="K14" s="30">
        <f>IFERROR(('APPENDIX 40'!K14/'APPENDIX 38'!K14)*100,"0.0")</f>
        <v>85.922646969469326</v>
      </c>
      <c r="L14" s="30">
        <f>IFERROR(('APPENDIX 40'!L14/'APPENDIX 38'!L14)*100,"0.0")</f>
        <v>38.218798605566121</v>
      </c>
      <c r="M14" s="30">
        <f>IFERROR(('APPENDIX 40'!M14/'APPENDIX 38'!M14)*100,"0.0")</f>
        <v>-4.8955673206669204</v>
      </c>
      <c r="N14" s="30">
        <f>IFERROR(('APPENDIX 40'!N14/'APPENDIX 38'!N14)*100,"0.0")</f>
        <v>54.482669347255921</v>
      </c>
      <c r="O14" s="30" t="str">
        <f>IFERROR(('APPENDIX 40'!O14/'APPENDIX 38'!O14)*100,"0.0")</f>
        <v>0.0</v>
      </c>
      <c r="P14" s="30">
        <f>IFERROR(('APPENDIX 40'!P14/'APPENDIX 38'!P14)*100,"0.0")</f>
        <v>1.4548995745563584</v>
      </c>
      <c r="Q14" s="28">
        <f>IFERROR(('APPENDIX 40'!Q14/'APPENDIX 38'!Q14)*100,"0.0")</f>
        <v>73.872193951728633</v>
      </c>
    </row>
    <row r="15" spans="2:17" ht="21.75" customHeight="1" x14ac:dyDescent="0.35">
      <c r="B15" s="17" t="str">
        <f>'APPENDIX 40'!B15</f>
        <v xml:space="preserve">FIDELITY SHIELD INSURANCE  </v>
      </c>
      <c r="C15" s="29">
        <f>IFERROR(('APPENDIX 40'!C15/'APPENDIX 38'!C15)*100,"0.0")</f>
        <v>-1.0981770261366132E-2</v>
      </c>
      <c r="D15" s="29">
        <f>IFERROR(('APPENDIX 40'!D15/'APPENDIX 38'!D15)*100,"0.0")</f>
        <v>33.474026643080016</v>
      </c>
      <c r="E15" s="29">
        <f>IFERROR(('APPENDIX 40'!E15/'APPENDIX 38'!E15)*100,"0.0")</f>
        <v>60.017956792717477</v>
      </c>
      <c r="F15" s="29">
        <f>IFERROR(('APPENDIX 40'!F15/'APPENDIX 38'!F15)*100,"0.0")</f>
        <v>31.482099709709683</v>
      </c>
      <c r="G15" s="29">
        <f>IFERROR(('APPENDIX 40'!G15/'APPENDIX 38'!G15)*100,"0.0")</f>
        <v>64.619716795801025</v>
      </c>
      <c r="H15" s="29">
        <f>IFERROR(('APPENDIX 40'!H15/'APPENDIX 38'!H15)*100,"0.0")</f>
        <v>44.418003253555419</v>
      </c>
      <c r="I15" s="29">
        <f>IFERROR(('APPENDIX 40'!I15/'APPENDIX 38'!I15)*100,"0.0")</f>
        <v>80.735475820370652</v>
      </c>
      <c r="J15" s="29">
        <f>IFERROR(('APPENDIX 40'!J15/'APPENDIX 38'!J15)*100,"0.0")</f>
        <v>86.649102537731594</v>
      </c>
      <c r="K15" s="30">
        <f>IFERROR(('APPENDIX 40'!K15/'APPENDIX 38'!K15)*100,"0.0")</f>
        <v>100.71798909179724</v>
      </c>
      <c r="L15" s="30">
        <f>IFERROR(('APPENDIX 40'!L15/'APPENDIX 38'!L15)*100,"0.0")</f>
        <v>16.611924713997976</v>
      </c>
      <c r="M15" s="30">
        <f>IFERROR(('APPENDIX 40'!M15/'APPENDIX 38'!M15)*100,"0.0")</f>
        <v>95.190962246982167</v>
      </c>
      <c r="N15" s="30">
        <f>IFERROR(('APPENDIX 40'!N15/'APPENDIX 38'!N15)*100,"0.0")</f>
        <v>39.347424187917589</v>
      </c>
      <c r="O15" s="30" t="str">
        <f>IFERROR(('APPENDIX 40'!O15/'APPENDIX 38'!O15)*100,"0.0")</f>
        <v>0.0</v>
      </c>
      <c r="P15" s="30">
        <f>IFERROR(('APPENDIX 40'!P15/'APPENDIX 38'!P15)*100,"0.0")</f>
        <v>66.032591895544456</v>
      </c>
      <c r="Q15" s="28">
        <f>IFERROR(('APPENDIX 40'!Q15/'APPENDIX 38'!Q15)*100,"0.0")</f>
        <v>75.072874081794836</v>
      </c>
    </row>
    <row r="16" spans="2:17" ht="21.75" customHeight="1" x14ac:dyDescent="0.35">
      <c r="B16" s="17" t="str">
        <f>'APPENDIX 40'!B16</f>
        <v>FIRST ASSURANCE COMPANY</v>
      </c>
      <c r="C16" s="29" t="str">
        <f>IFERROR(('APPENDIX 40'!C16/'APPENDIX 38'!C16)*100,"0.0")</f>
        <v>0.0</v>
      </c>
      <c r="D16" s="29">
        <f>IFERROR(('APPENDIX 40'!D16/'APPENDIX 38'!D16)*100,"0.0")</f>
        <v>306.12628851430952</v>
      </c>
      <c r="E16" s="29">
        <f>IFERROR(('APPENDIX 40'!E16/'APPENDIX 38'!E16)*100,"0.0")</f>
        <v>14.684383863428701</v>
      </c>
      <c r="F16" s="29">
        <f>IFERROR(('APPENDIX 40'!F16/'APPENDIX 38'!F16)*100,"0.0")</f>
        <v>69.127212071657283</v>
      </c>
      <c r="G16" s="29">
        <f>IFERROR(('APPENDIX 40'!G16/'APPENDIX 38'!G16)*100,"0.0")</f>
        <v>44.306500724452455</v>
      </c>
      <c r="H16" s="29">
        <f>IFERROR(('APPENDIX 40'!H16/'APPENDIX 38'!H16)*100,"0.0")</f>
        <v>71.155233794071592</v>
      </c>
      <c r="I16" s="29">
        <f>IFERROR(('APPENDIX 40'!I16/'APPENDIX 38'!I16)*100,"0.0")</f>
        <v>73.583933894717475</v>
      </c>
      <c r="J16" s="29">
        <f>IFERROR(('APPENDIX 40'!J16/'APPENDIX 38'!J16)*100,"0.0")</f>
        <v>87.396467609982992</v>
      </c>
      <c r="K16" s="30" t="str">
        <f>IFERROR(('APPENDIX 40'!K16/'APPENDIX 38'!K16)*100,"0.0")</f>
        <v>0.0</v>
      </c>
      <c r="L16" s="30">
        <f>IFERROR(('APPENDIX 40'!L16/'APPENDIX 38'!L16)*100,"0.0")</f>
        <v>24.260560424096539</v>
      </c>
      <c r="M16" s="30">
        <f>IFERROR(('APPENDIX 40'!M16/'APPENDIX 38'!M16)*100,"0.0")</f>
        <v>32.366693780866008</v>
      </c>
      <c r="N16" s="30">
        <f>IFERROR(('APPENDIX 40'!N16/'APPENDIX 38'!N16)*100,"0.0")</f>
        <v>5.1342588926651489</v>
      </c>
      <c r="O16" s="30">
        <f>IFERROR(('APPENDIX 40'!O16/'APPENDIX 38'!O16)*100,"0.0")</f>
        <v>68.843483564927411</v>
      </c>
      <c r="P16" s="30">
        <f>IFERROR(('APPENDIX 40'!P16/'APPENDIX 38'!P16)*100,"0.0")</f>
        <v>-15.306721421285099</v>
      </c>
      <c r="Q16" s="28">
        <f>IFERROR(('APPENDIX 40'!Q16/'APPENDIX 38'!Q16)*100,"0.0")</f>
        <v>69.286199741013775</v>
      </c>
    </row>
    <row r="17" spans="2:17" ht="21.75" customHeight="1" x14ac:dyDescent="0.35">
      <c r="B17" s="17" t="str">
        <f>'APPENDIX 40'!B17</f>
        <v>GA INSURANCE COMPANY</v>
      </c>
      <c r="C17" s="29">
        <f>IFERROR(('APPENDIX 40'!C17/'APPENDIX 38'!C17)*100,"0.0")</f>
        <v>8.8339489946771348</v>
      </c>
      <c r="D17" s="29">
        <f>IFERROR(('APPENDIX 40'!D17/'APPENDIX 38'!D17)*100,"0.0")</f>
        <v>180.77891141033817</v>
      </c>
      <c r="E17" s="29">
        <f>IFERROR(('APPENDIX 40'!E17/'APPENDIX 38'!E17)*100,"0.0")</f>
        <v>64.731124599108881</v>
      </c>
      <c r="F17" s="29">
        <f>IFERROR(('APPENDIX 40'!F17/'APPENDIX 38'!F17)*100,"0.0")</f>
        <v>37.052485844441946</v>
      </c>
      <c r="G17" s="29">
        <f>IFERROR(('APPENDIX 40'!G17/'APPENDIX 38'!G17)*100,"0.0")</f>
        <v>2.326150064337519</v>
      </c>
      <c r="H17" s="29">
        <f>IFERROR(('APPENDIX 40'!H17/'APPENDIX 38'!H17)*100,"0.0")</f>
        <v>27.169973292187137</v>
      </c>
      <c r="I17" s="29">
        <f>IFERROR(('APPENDIX 40'!I17/'APPENDIX 38'!I17)*100,"0.0")</f>
        <v>71.074936898074498</v>
      </c>
      <c r="J17" s="29">
        <f>IFERROR(('APPENDIX 40'!J17/'APPENDIX 38'!J17)*100,"0.0")</f>
        <v>135.89040653892573</v>
      </c>
      <c r="K17" s="30">
        <f>IFERROR(('APPENDIX 40'!K17/'APPENDIX 38'!K17)*100,"0.0")</f>
        <v>39.870185464944285</v>
      </c>
      <c r="L17" s="30">
        <f>IFERROR(('APPENDIX 40'!L17/'APPENDIX 38'!L17)*100,"0.0")</f>
        <v>11.029272716929077</v>
      </c>
      <c r="M17" s="30">
        <f>IFERROR(('APPENDIX 40'!M17/'APPENDIX 38'!M17)*100,"0.0")</f>
        <v>64.310416160325786</v>
      </c>
      <c r="N17" s="30">
        <f>IFERROR(('APPENDIX 40'!N17/'APPENDIX 38'!N17)*100,"0.0")</f>
        <v>40.457726279037665</v>
      </c>
      <c r="O17" s="30">
        <f>IFERROR(('APPENDIX 40'!O17/'APPENDIX 38'!O17)*100,"0.0")</f>
        <v>85.70928289481013</v>
      </c>
      <c r="P17" s="30">
        <f>IFERROR(('APPENDIX 40'!P17/'APPENDIX 38'!P17)*100,"0.0")</f>
        <v>12.777989270290266</v>
      </c>
      <c r="Q17" s="28">
        <f>IFERROR(('APPENDIX 40'!Q17/'APPENDIX 38'!Q17)*100,"0.0")</f>
        <v>65.804884804907957</v>
      </c>
    </row>
    <row r="18" spans="2:17" ht="21.75" customHeight="1" x14ac:dyDescent="0.35">
      <c r="B18" s="17" t="str">
        <f>'APPENDIX 40'!B18</f>
        <v xml:space="preserve">GEMINIA INSURANCE COMPANY </v>
      </c>
      <c r="C18" s="29">
        <f>IFERROR(('APPENDIX 40'!C18/'APPENDIX 38'!C18)*100,"0.0")</f>
        <v>2.1924764681704572</v>
      </c>
      <c r="D18" s="29">
        <f>IFERROR(('APPENDIX 40'!D18/'APPENDIX 38'!D18)*100,"0.0")</f>
        <v>51.624433681420456</v>
      </c>
      <c r="E18" s="29">
        <f>IFERROR(('APPENDIX 40'!E18/'APPENDIX 38'!E18)*100,"0.0")</f>
        <v>44.750884222684448</v>
      </c>
      <c r="F18" s="29">
        <f>IFERROR(('APPENDIX 40'!F18/'APPENDIX 38'!F18)*100,"0.0")</f>
        <v>26.585468431840205</v>
      </c>
      <c r="G18" s="29">
        <f>IFERROR(('APPENDIX 40'!G18/'APPENDIX 38'!G18)*100,"0.0")</f>
        <v>57.555109046809385</v>
      </c>
      <c r="H18" s="29">
        <f>IFERROR(('APPENDIX 40'!H18/'APPENDIX 38'!H18)*100,"0.0")</f>
        <v>55.48451740860488</v>
      </c>
      <c r="I18" s="29">
        <f>IFERROR(('APPENDIX 40'!I18/'APPENDIX 38'!I18)*100,"0.0")</f>
        <v>81.236538911226546</v>
      </c>
      <c r="J18" s="29">
        <f>IFERROR(('APPENDIX 40'!J18/'APPENDIX 38'!J18)*100,"0.0")</f>
        <v>86.751519461576706</v>
      </c>
      <c r="K18" s="30" t="str">
        <f>IFERROR(('APPENDIX 40'!K18/'APPENDIX 38'!K18)*100,"0.0")</f>
        <v>0.0</v>
      </c>
      <c r="L18" s="30">
        <f>IFERROR(('APPENDIX 40'!L18/'APPENDIX 38'!L18)*100,"0.0")</f>
        <v>15.117900013242414</v>
      </c>
      <c r="M18" s="30">
        <f>IFERROR(('APPENDIX 40'!M18/'APPENDIX 38'!M18)*100,"0.0")</f>
        <v>48.734374456833066</v>
      </c>
      <c r="N18" s="30">
        <f>IFERROR(('APPENDIX 40'!N18/'APPENDIX 38'!N18)*100,"0.0")</f>
        <v>42.444148485082756</v>
      </c>
      <c r="O18" s="30" t="str">
        <f>IFERROR(('APPENDIX 40'!O18/'APPENDIX 38'!O18)*100,"0.0")</f>
        <v>0.0</v>
      </c>
      <c r="P18" s="30">
        <f>IFERROR(('APPENDIX 40'!P18/'APPENDIX 38'!P18)*100,"0.0")</f>
        <v>16.653588432782087</v>
      </c>
      <c r="Q18" s="28">
        <f>IFERROR(('APPENDIX 40'!Q18/'APPENDIX 38'!Q18)*100,"0.0")</f>
        <v>71.20108123533457</v>
      </c>
    </row>
    <row r="19" spans="2:17" ht="21.75" customHeight="1" x14ac:dyDescent="0.35">
      <c r="B19" s="17" t="str">
        <f>'APPENDIX 40'!B19</f>
        <v>ICEA LION GENERAL INSURANCE</v>
      </c>
      <c r="C19" s="29">
        <f>IFERROR(('APPENDIX 40'!C19/'APPENDIX 38'!C19)*100,"0.0")</f>
        <v>165.82286049151355</v>
      </c>
      <c r="D19" s="29">
        <f>IFERROR(('APPENDIX 40'!D19/'APPENDIX 38'!D19)*100,"0.0")</f>
        <v>98.292690941228926</v>
      </c>
      <c r="E19" s="29">
        <f>IFERROR(('APPENDIX 40'!E19/'APPENDIX 38'!E19)*100,"0.0")</f>
        <v>24.456896043658343</v>
      </c>
      <c r="F19" s="29">
        <f>IFERROR(('APPENDIX 40'!F19/'APPENDIX 38'!F19)*100,"0.0")</f>
        <v>29.473605389405954</v>
      </c>
      <c r="G19" s="29">
        <f>IFERROR(('APPENDIX 40'!G19/'APPENDIX 38'!G19)*100,"0.0")</f>
        <v>22.976344341917802</v>
      </c>
      <c r="H19" s="29">
        <f>IFERROR(('APPENDIX 40'!H19/'APPENDIX 38'!H19)*100,"0.0")</f>
        <v>39.802124577434199</v>
      </c>
      <c r="I19" s="29">
        <f>IFERROR(('APPENDIX 40'!I19/'APPENDIX 38'!I19)*100,"0.0")</f>
        <v>57.430971210544968</v>
      </c>
      <c r="J19" s="29">
        <f>IFERROR(('APPENDIX 40'!J19/'APPENDIX 38'!J19)*100,"0.0")</f>
        <v>53.927566354609183</v>
      </c>
      <c r="K19" s="30" t="str">
        <f>IFERROR(('APPENDIX 40'!K19/'APPENDIX 38'!K19)*100,"0.0")</f>
        <v>0.0</v>
      </c>
      <c r="L19" s="30">
        <f>IFERROR(('APPENDIX 40'!L19/'APPENDIX 38'!L19)*100,"0.0")</f>
        <v>49.887686808877973</v>
      </c>
      <c r="M19" s="30">
        <f>IFERROR(('APPENDIX 40'!M19/'APPENDIX 38'!M19)*100,"0.0")</f>
        <v>31.882743088326109</v>
      </c>
      <c r="N19" s="30">
        <f>IFERROR(('APPENDIX 40'!N19/'APPENDIX 38'!N19)*100,"0.0")</f>
        <v>29.17193074058347</v>
      </c>
      <c r="O19" s="30">
        <f>IFERROR(('APPENDIX 40'!O19/'APPENDIX 38'!O19)*100,"0.0")</f>
        <v>84.349076686967479</v>
      </c>
      <c r="P19" s="30">
        <f>IFERROR(('APPENDIX 40'!P19/'APPENDIX 38'!P19)*100,"0.0")</f>
        <v>34.601475369569897</v>
      </c>
      <c r="Q19" s="28">
        <f>IFERROR(('APPENDIX 40'!Q19/'APPENDIX 38'!Q19)*100,"0.0")</f>
        <v>50.151543493608699</v>
      </c>
    </row>
    <row r="20" spans="2:17" ht="21.75" customHeight="1" x14ac:dyDescent="0.35">
      <c r="B20" s="17" t="str">
        <f>'APPENDIX 40'!B20</f>
        <v xml:space="preserve">INTRA-AFRICA ASSURANCE </v>
      </c>
      <c r="C20" s="29" t="str">
        <f>IFERROR(('APPENDIX 40'!C20/'APPENDIX 38'!C20)*100,"0.0")</f>
        <v>0.0</v>
      </c>
      <c r="D20" s="29">
        <f>IFERROR(('APPENDIX 40'!D20/'APPENDIX 38'!D20)*100,"0.0")</f>
        <v>49.840953801488496</v>
      </c>
      <c r="E20" s="29">
        <f>IFERROR(('APPENDIX 40'!E20/'APPENDIX 38'!E20)*100,"0.0")</f>
        <v>54.643319117793901</v>
      </c>
      <c r="F20" s="29">
        <f>IFERROR(('APPENDIX 40'!F20/'APPENDIX 38'!F20)*100,"0.0")</f>
        <v>5.6762774327148318</v>
      </c>
      <c r="G20" s="29">
        <f>IFERROR(('APPENDIX 40'!G20/'APPENDIX 38'!G20)*100,"0.0")</f>
        <v>138.63693869802233</v>
      </c>
      <c r="H20" s="29">
        <f>IFERROR(('APPENDIX 40'!H20/'APPENDIX 38'!H20)*100,"0.0")</f>
        <v>67.50381405573134</v>
      </c>
      <c r="I20" s="29">
        <f>IFERROR(('APPENDIX 40'!I20/'APPENDIX 38'!I20)*100,"0.0")</f>
        <v>94.976599768299806</v>
      </c>
      <c r="J20" s="29">
        <f>IFERROR(('APPENDIX 40'!J20/'APPENDIX 38'!J20)*100,"0.0")</f>
        <v>110.64233482042812</v>
      </c>
      <c r="K20" s="30">
        <f>IFERROR(('APPENDIX 40'!K20/'APPENDIX 38'!K20)*100,"0.0")</f>
        <v>0</v>
      </c>
      <c r="L20" s="30">
        <f>IFERROR(('APPENDIX 40'!L20/'APPENDIX 38'!L20)*100,"0.0")</f>
        <v>-55.932129583641952</v>
      </c>
      <c r="M20" s="30">
        <f>IFERROR(('APPENDIX 40'!M20/'APPENDIX 38'!M20)*100,"0.0")</f>
        <v>86.445126280621437</v>
      </c>
      <c r="N20" s="30">
        <f>IFERROR(('APPENDIX 40'!N20/'APPENDIX 38'!N20)*100,"0.0")</f>
        <v>23.306564901250088</v>
      </c>
      <c r="O20" s="30" t="str">
        <f>IFERROR(('APPENDIX 40'!O20/'APPENDIX 38'!O20)*100,"0.0")</f>
        <v>0.0</v>
      </c>
      <c r="P20" s="30">
        <f>IFERROR(('APPENDIX 40'!P20/'APPENDIX 38'!P20)*100,"0.0")</f>
        <v>-25.229849370624962</v>
      </c>
      <c r="Q20" s="28">
        <f>IFERROR(('APPENDIX 40'!Q20/'APPENDIX 38'!Q20)*100,"0.0")</f>
        <v>69.342162426261211</v>
      </c>
    </row>
    <row r="21" spans="2:17" ht="21.75" customHeight="1" x14ac:dyDescent="0.35">
      <c r="B21" s="17" t="str">
        <f>'APPENDIX 40'!B21</f>
        <v xml:space="preserve">INVESCO ASSURANCE COMPANY </v>
      </c>
      <c r="C21" s="29" t="str">
        <f>IFERROR(('APPENDIX 40'!C21/'APPENDIX 38'!C21)*100,"0.0")</f>
        <v>0.0</v>
      </c>
      <c r="D21" s="29">
        <f>IFERROR(('APPENDIX 40'!D21/'APPENDIX 38'!D21)*100,"0.0")</f>
        <v>0</v>
      </c>
      <c r="E21" s="29">
        <f>IFERROR(('APPENDIX 40'!E21/'APPENDIX 38'!E21)*100,"0.0")</f>
        <v>-17.857142857142858</v>
      </c>
      <c r="F21" s="29">
        <f>IFERROR(('APPENDIX 40'!F21/'APPENDIX 38'!F21)*100,"0.0")</f>
        <v>-26.666666666666668</v>
      </c>
      <c r="G21" s="29">
        <f>IFERROR(('APPENDIX 40'!G21/'APPENDIX 38'!G21)*100,"0.0")</f>
        <v>0</v>
      </c>
      <c r="H21" s="29">
        <f>IFERROR(('APPENDIX 40'!H21/'APPENDIX 38'!H21)*100,"0.0")</f>
        <v>0</v>
      </c>
      <c r="I21" s="29">
        <f>IFERROR(('APPENDIX 40'!I21/'APPENDIX 38'!I21)*100,"0.0")</f>
        <v>29.760301326525816</v>
      </c>
      <c r="J21" s="29">
        <f>IFERROR(('APPENDIX 40'!J21/'APPENDIX 38'!J21)*100,"0.0")</f>
        <v>40.852288969657366</v>
      </c>
      <c r="K21" s="30">
        <f>IFERROR(('APPENDIX 40'!K21/'APPENDIX 38'!K21)*100,"0.0")</f>
        <v>-4.3872014331620992</v>
      </c>
      <c r="L21" s="30">
        <f>IFERROR(('APPENDIX 40'!L21/'APPENDIX 38'!L21)*100,"0.0")</f>
        <v>39.973787680209696</v>
      </c>
      <c r="M21" s="30">
        <f>IFERROR(('APPENDIX 40'!M21/'APPENDIX 38'!M21)*100,"0.0")</f>
        <v>-5.8823529411764701</v>
      </c>
      <c r="N21" s="30">
        <f>IFERROR(('APPENDIX 40'!N21/'APPENDIX 38'!N21)*100,"0.0")</f>
        <v>-10.227272727272728</v>
      </c>
      <c r="O21" s="30" t="str">
        <f>IFERROR(('APPENDIX 40'!O21/'APPENDIX 38'!O21)*100,"0.0")</f>
        <v>0.0</v>
      </c>
      <c r="P21" s="30">
        <f>IFERROR(('APPENDIX 40'!P21/'APPENDIX 38'!P21)*100,"0.0")</f>
        <v>0</v>
      </c>
      <c r="Q21" s="28">
        <f>IFERROR(('APPENDIX 40'!Q21/'APPENDIX 38'!Q21)*100,"0.0")</f>
        <v>11.318444113008134</v>
      </c>
    </row>
    <row r="22" spans="2:17" ht="21.75" customHeight="1" x14ac:dyDescent="0.35">
      <c r="B22" s="17" t="str">
        <f>'APPENDIX 40'!B22</f>
        <v>JUBILEE ALLIANZ GENERAL INSURANCE</v>
      </c>
      <c r="C22" s="29">
        <f>IFERROR(('APPENDIX 40'!C22/'APPENDIX 38'!C22)*100,"0.0")</f>
        <v>-0.25873221216041398</v>
      </c>
      <c r="D22" s="29">
        <f>IFERROR(('APPENDIX 40'!D22/'APPENDIX 38'!D22)*100,"0.0")</f>
        <v>-85.55348319753935</v>
      </c>
      <c r="E22" s="29">
        <f>IFERROR(('APPENDIX 40'!E22/'APPENDIX 38'!E22)*100,"0.0")</f>
        <v>50.22326674500588</v>
      </c>
      <c r="F22" s="29">
        <f>IFERROR(('APPENDIX 40'!F22/'APPENDIX 38'!F22)*100,"0.0")</f>
        <v>133.50697361787937</v>
      </c>
      <c r="G22" s="29">
        <f>IFERROR(('APPENDIX 40'!G22/'APPENDIX 38'!G22)*100,"0.0")</f>
        <v>30.978164509485683</v>
      </c>
      <c r="H22" s="29">
        <f>IFERROR(('APPENDIX 40'!H22/'APPENDIX 38'!H22)*100,"0.0")</f>
        <v>38.13905246252677</v>
      </c>
      <c r="I22" s="29">
        <f>IFERROR(('APPENDIX 40'!I22/'APPENDIX 38'!I22)*100,"0.0")</f>
        <v>91.130089702064097</v>
      </c>
      <c r="J22" s="29">
        <f>IFERROR(('APPENDIX 40'!J22/'APPENDIX 38'!J22)*100,"0.0")</f>
        <v>99.230145521273414</v>
      </c>
      <c r="K22" s="30">
        <f>IFERROR(('APPENDIX 40'!K22/'APPENDIX 38'!K22)*100,"0.0")</f>
        <v>0</v>
      </c>
      <c r="L22" s="30">
        <f>IFERROR(('APPENDIX 40'!L22/'APPENDIX 38'!L22)*100,"0.0")</f>
        <v>0.90773075554468652</v>
      </c>
      <c r="M22" s="30">
        <f>IFERROR(('APPENDIX 40'!M22/'APPENDIX 38'!M22)*100,"0.0")</f>
        <v>116.65776157400131</v>
      </c>
      <c r="N22" s="30">
        <f>IFERROR(('APPENDIX 40'!N22/'APPENDIX 38'!N22)*100,"0.0")</f>
        <v>18.469091219069909</v>
      </c>
      <c r="O22" s="30" t="str">
        <f>IFERROR(('APPENDIX 40'!O22/'APPENDIX 38'!O22)*100,"0.0")</f>
        <v>0.0</v>
      </c>
      <c r="P22" s="30">
        <f>IFERROR(('APPENDIX 40'!P22/'APPENDIX 38'!P22)*100,"0.0")</f>
        <v>62.544196654064564</v>
      </c>
      <c r="Q22" s="28">
        <f>IFERROR(('APPENDIX 40'!Q22/'APPENDIX 38'!Q22)*100,"0.0")</f>
        <v>76.364923565217524</v>
      </c>
    </row>
    <row r="23" spans="2:17" ht="21.75" customHeight="1" x14ac:dyDescent="0.35">
      <c r="B23" s="17" t="str">
        <f>'APPENDIX 40'!B23</f>
        <v>JUBILEE HEALTH INSURANCE</v>
      </c>
      <c r="C23" s="29" t="str">
        <f>IFERROR(('APPENDIX 40'!C23/'APPENDIX 38'!C23)*100,"0.0")</f>
        <v>0.0</v>
      </c>
      <c r="D23" s="29" t="str">
        <f>IFERROR(('APPENDIX 40'!D23/'APPENDIX 38'!D23)*100,"0.0")</f>
        <v>0.0</v>
      </c>
      <c r="E23" s="29" t="str">
        <f>IFERROR(('APPENDIX 40'!E23/'APPENDIX 38'!E23)*100,"0.0")</f>
        <v>0.0</v>
      </c>
      <c r="F23" s="29" t="str">
        <f>IFERROR(('APPENDIX 40'!F23/'APPENDIX 38'!F23)*100,"0.0")</f>
        <v>0.0</v>
      </c>
      <c r="G23" s="29" t="str">
        <f>IFERROR(('APPENDIX 40'!G23/'APPENDIX 38'!G23)*100,"0.0")</f>
        <v>0.0</v>
      </c>
      <c r="H23" s="29" t="str">
        <f>IFERROR(('APPENDIX 40'!H23/'APPENDIX 38'!H23)*100,"0.0")</f>
        <v>0.0</v>
      </c>
      <c r="I23" s="29" t="str">
        <f>IFERROR(('APPENDIX 40'!I23/'APPENDIX 38'!I23)*100,"0.0")</f>
        <v>0.0</v>
      </c>
      <c r="J23" s="29" t="str">
        <f>IFERROR(('APPENDIX 40'!J23/'APPENDIX 38'!J23)*100,"0.0")</f>
        <v>0.0</v>
      </c>
      <c r="K23" s="30" t="str">
        <f>IFERROR(('APPENDIX 40'!K23/'APPENDIX 38'!K23)*100,"0.0")</f>
        <v>0.0</v>
      </c>
      <c r="L23" s="30" t="str">
        <f>IFERROR(('APPENDIX 40'!L23/'APPENDIX 38'!L23)*100,"0.0")</f>
        <v>0.0</v>
      </c>
      <c r="M23" s="30" t="str">
        <f>IFERROR(('APPENDIX 40'!M23/'APPENDIX 38'!M23)*100,"0.0")</f>
        <v>0.0</v>
      </c>
      <c r="N23" s="30" t="str">
        <f>IFERROR(('APPENDIX 40'!N23/'APPENDIX 38'!N23)*100,"0.0")</f>
        <v>0.0</v>
      </c>
      <c r="O23" s="30">
        <f>IFERROR(('APPENDIX 40'!O23/'APPENDIX 38'!O23)*100,"0.0")</f>
        <v>79.703283924614254</v>
      </c>
      <c r="P23" s="30" t="str">
        <f>IFERROR(('APPENDIX 40'!P23/'APPENDIX 38'!P23)*100,"0.0")</f>
        <v>0.0</v>
      </c>
      <c r="Q23" s="28">
        <f>IFERROR(('APPENDIX 40'!Q23/'APPENDIX 38'!Q23)*100,"0.0")</f>
        <v>79.703283924614254</v>
      </c>
    </row>
    <row r="24" spans="2:17" ht="21.75" customHeight="1" x14ac:dyDescent="0.35">
      <c r="B24" s="17" t="str">
        <f>'APPENDIX 40'!B24</f>
        <v xml:space="preserve">KENINDIA ASSURANCE COMPANY </v>
      </c>
      <c r="C24" s="29" t="str">
        <f>IFERROR(('APPENDIX 40'!C24/'APPENDIX 38'!C24)*100,"0.0")</f>
        <v>0.0</v>
      </c>
      <c r="D24" s="29">
        <f>IFERROR(('APPENDIX 40'!D24/'APPENDIX 38'!D24)*100,"0.0")</f>
        <v>92.258560008558305</v>
      </c>
      <c r="E24" s="29">
        <f>IFERROR(('APPENDIX 40'!E24/'APPENDIX 38'!E24)*100,"0.0")</f>
        <v>19.464440935859201</v>
      </c>
      <c r="F24" s="29">
        <f>IFERROR(('APPENDIX 40'!F24/'APPENDIX 38'!F24)*100,"0.0")</f>
        <v>102.98660908881897</v>
      </c>
      <c r="G24" s="29">
        <f>IFERROR(('APPENDIX 40'!G24/'APPENDIX 38'!G24)*100,"0.0")</f>
        <v>103.4780337275146</v>
      </c>
      <c r="H24" s="29">
        <f>IFERROR(('APPENDIX 40'!H24/'APPENDIX 38'!H24)*100,"0.0")</f>
        <v>-59.998843328034411</v>
      </c>
      <c r="I24" s="29">
        <f>IFERROR(('APPENDIX 40'!I24/'APPENDIX 38'!I24)*100,"0.0")</f>
        <v>103.18727596345508</v>
      </c>
      <c r="J24" s="29">
        <f>IFERROR(('APPENDIX 40'!J24/'APPENDIX 38'!J24)*100,"0.0")</f>
        <v>135.55413932383209</v>
      </c>
      <c r="K24" s="30" t="str">
        <f>IFERROR(('APPENDIX 40'!K24/'APPENDIX 38'!K24)*100,"0.0")</f>
        <v>0.0</v>
      </c>
      <c r="L24" s="30">
        <f>IFERROR(('APPENDIX 40'!L24/'APPENDIX 38'!L24)*100,"0.0")</f>
        <v>-58.649220429059888</v>
      </c>
      <c r="M24" s="30">
        <f>IFERROR(('APPENDIX 40'!M24/'APPENDIX 38'!M24)*100,"0.0")</f>
        <v>17.392812612966114</v>
      </c>
      <c r="N24" s="30">
        <f>IFERROR(('APPENDIX 40'!N24/'APPENDIX 38'!N24)*100,"0.0")</f>
        <v>20.233549900451521</v>
      </c>
      <c r="O24" s="30">
        <f>IFERROR(('APPENDIX 40'!O24/'APPENDIX 38'!O24)*100,"0.0")</f>
        <v>52.001453911517878</v>
      </c>
      <c r="P24" s="30">
        <f>IFERROR(('APPENDIX 40'!P24/'APPENDIX 38'!P24)*100,"0.0")</f>
        <v>7.6358069122667915</v>
      </c>
      <c r="Q24" s="28">
        <f>IFERROR(('APPENDIX 40'!Q24/'APPENDIX 38'!Q24)*100,"0.0")</f>
        <v>72.70293677111782</v>
      </c>
    </row>
    <row r="25" spans="2:17" ht="21.75" customHeight="1" x14ac:dyDescent="0.35">
      <c r="B25" s="17" t="str">
        <f>'APPENDIX 40'!B25</f>
        <v>KENYA ORIENT INSURANCE</v>
      </c>
      <c r="C25" s="29" t="str">
        <f>IFERROR(('APPENDIX 40'!C25/'APPENDIX 38'!C25)*100,"0.0")</f>
        <v>0.0</v>
      </c>
      <c r="D25" s="29">
        <f>IFERROR(('APPENDIX 40'!D25/'APPENDIX 38'!D25)*100,"0.0")</f>
        <v>97.148276016747417</v>
      </c>
      <c r="E25" s="29">
        <f>IFERROR(('APPENDIX 40'!E25/'APPENDIX 38'!E25)*100,"0.0")</f>
        <v>2.0246635831871043</v>
      </c>
      <c r="F25" s="29">
        <f>IFERROR(('APPENDIX 40'!F25/'APPENDIX 38'!F25)*100,"0.0")</f>
        <v>70.972372044202615</v>
      </c>
      <c r="G25" s="29">
        <f>IFERROR(('APPENDIX 40'!G25/'APPENDIX 38'!G25)*100,"0.0")</f>
        <v>12.692376632138098</v>
      </c>
      <c r="H25" s="29">
        <f>IFERROR(('APPENDIX 40'!H25/'APPENDIX 38'!H25)*100,"0.0")</f>
        <v>-4.0970993687729145</v>
      </c>
      <c r="I25" s="29">
        <f>IFERROR(('APPENDIX 40'!I25/'APPENDIX 38'!I25)*100,"0.0")</f>
        <v>101.14358842143541</v>
      </c>
      <c r="J25" s="29">
        <f>IFERROR(('APPENDIX 40'!J25/'APPENDIX 38'!J25)*100,"0.0")</f>
        <v>111.64862600166521</v>
      </c>
      <c r="K25" s="30">
        <f>IFERROR(('APPENDIX 40'!K25/'APPENDIX 38'!K25)*100,"0.0")</f>
        <v>-5.5851190656092009E-2</v>
      </c>
      <c r="L25" s="30">
        <f>IFERROR(('APPENDIX 40'!L25/'APPENDIX 38'!L25)*100,"0.0")</f>
        <v>3010.7634570108962</v>
      </c>
      <c r="M25" s="30">
        <f>IFERROR(('APPENDIX 40'!M25/'APPENDIX 38'!M25)*100,"0.0")</f>
        <v>85.343569677400055</v>
      </c>
      <c r="N25" s="30">
        <f>IFERROR(('APPENDIX 40'!N25/'APPENDIX 38'!N25)*100,"0.0")</f>
        <v>5.7104249832145673</v>
      </c>
      <c r="O25" s="30" t="str">
        <f>IFERROR(('APPENDIX 40'!O25/'APPENDIX 38'!O25)*100,"0.0")</f>
        <v>0.0</v>
      </c>
      <c r="P25" s="30">
        <f>IFERROR(('APPENDIX 40'!P25/'APPENDIX 38'!P25)*100,"0.0")</f>
        <v>4.2338373004304373</v>
      </c>
      <c r="Q25" s="28">
        <f>IFERROR(('APPENDIX 40'!Q25/'APPENDIX 38'!Q25)*100,"0.0")</f>
        <v>85.167127872005892</v>
      </c>
    </row>
    <row r="26" spans="2:17" ht="21.75" customHeight="1" x14ac:dyDescent="0.35">
      <c r="B26" s="17" t="str">
        <f>'APPENDIX 40'!B26</f>
        <v>MADISON INSURANCE COMPANY</v>
      </c>
      <c r="C26" s="29" t="str">
        <f>IFERROR(('APPENDIX 40'!C26/'APPENDIX 38'!C26)*100,"0.0")</f>
        <v>0.0</v>
      </c>
      <c r="D26" s="29">
        <f>IFERROR(('APPENDIX 40'!D26/'APPENDIX 38'!D26)*100,"0.0")</f>
        <v>150.88493091445693</v>
      </c>
      <c r="E26" s="29">
        <f>IFERROR(('APPENDIX 40'!E26/'APPENDIX 38'!E26)*100,"0.0")</f>
        <v>6.3965741213687606</v>
      </c>
      <c r="F26" s="29">
        <f>IFERROR(('APPENDIX 40'!F26/'APPENDIX 38'!F26)*100,"0.0")</f>
        <v>-14.359450897413339</v>
      </c>
      <c r="G26" s="29">
        <f>IFERROR(('APPENDIX 40'!G26/'APPENDIX 38'!G26)*100,"0.0")</f>
        <v>37.272154885701795</v>
      </c>
      <c r="H26" s="29">
        <f>IFERROR(('APPENDIX 40'!H26/'APPENDIX 38'!H26)*100,"0.0")</f>
        <v>-4.7293806975430819</v>
      </c>
      <c r="I26" s="29">
        <f>IFERROR(('APPENDIX 40'!I26/'APPENDIX 38'!I26)*100,"0.0")</f>
        <v>64.624231368094129</v>
      </c>
      <c r="J26" s="29">
        <f>IFERROR(('APPENDIX 40'!J26/'APPENDIX 38'!J26)*100,"0.0")</f>
        <v>66.579528079660818</v>
      </c>
      <c r="K26" s="30" t="str">
        <f>IFERROR(('APPENDIX 40'!K26/'APPENDIX 38'!K26)*100,"0.0")</f>
        <v>0.0</v>
      </c>
      <c r="L26" s="30">
        <f>IFERROR(('APPENDIX 40'!L26/'APPENDIX 38'!L26)*100,"0.0")</f>
        <v>23.348575738102721</v>
      </c>
      <c r="M26" s="30">
        <f>IFERROR(('APPENDIX 40'!M26/'APPENDIX 38'!M26)*100,"0.0")</f>
        <v>24.642996314933256</v>
      </c>
      <c r="N26" s="30">
        <f>IFERROR(('APPENDIX 40'!N26/'APPENDIX 38'!N26)*100,"0.0")</f>
        <v>12.225040943620863</v>
      </c>
      <c r="O26" s="30">
        <f>IFERROR(('APPENDIX 40'!O26/'APPENDIX 38'!O26)*100,"0.0")</f>
        <v>76.693648805326063</v>
      </c>
      <c r="P26" s="30">
        <f>IFERROR(('APPENDIX 40'!P26/'APPENDIX 38'!P26)*100,"0.0")</f>
        <v>29.73340078643113</v>
      </c>
      <c r="Q26" s="28">
        <f>IFERROR(('APPENDIX 40'!Q26/'APPENDIX 38'!Q26)*100,"0.0")</f>
        <v>65.87358929519732</v>
      </c>
    </row>
    <row r="27" spans="2:17" ht="21.75" customHeight="1" x14ac:dyDescent="0.35">
      <c r="B27" s="17" t="str">
        <f>'APPENDIX 40'!B27</f>
        <v>MAYFAIR INSURANCE COMPANY</v>
      </c>
      <c r="C27" s="29">
        <f>IFERROR(('APPENDIX 40'!C27/'APPENDIX 38'!C27)*100,"0.0")</f>
        <v>18.569765851644501</v>
      </c>
      <c r="D27" s="29">
        <f>IFERROR(('APPENDIX 40'!D27/'APPENDIX 38'!D27)*100,"0.0")</f>
        <v>56.221606011332668</v>
      </c>
      <c r="E27" s="29">
        <f>IFERROR(('APPENDIX 40'!E27/'APPENDIX 38'!E27)*100,"0.0")</f>
        <v>40.701767764007705</v>
      </c>
      <c r="F27" s="29">
        <f>IFERROR(('APPENDIX 40'!F27/'APPENDIX 38'!F27)*100,"0.0")</f>
        <v>32.072611700915971</v>
      </c>
      <c r="G27" s="29">
        <f>IFERROR(('APPENDIX 40'!G27/'APPENDIX 38'!G27)*100,"0.0")</f>
        <v>23.925622664618064</v>
      </c>
      <c r="H27" s="29">
        <f>IFERROR(('APPENDIX 40'!H27/'APPENDIX 38'!H27)*100,"0.0")</f>
        <v>50.417053071567452</v>
      </c>
      <c r="I27" s="29">
        <f>IFERROR(('APPENDIX 40'!I27/'APPENDIX 38'!I27)*100,"0.0")</f>
        <v>70.308395775050698</v>
      </c>
      <c r="J27" s="29">
        <f>IFERROR(('APPENDIX 40'!J27/'APPENDIX 38'!J27)*100,"0.0")</f>
        <v>109.85080419771892</v>
      </c>
      <c r="K27" s="30" t="str">
        <f>IFERROR(('APPENDIX 40'!K27/'APPENDIX 38'!K27)*100,"0.0")</f>
        <v>0.0</v>
      </c>
      <c r="L27" s="30">
        <f>IFERROR(('APPENDIX 40'!L27/'APPENDIX 38'!L27)*100,"0.0")</f>
        <v>7.7699421085192357</v>
      </c>
      <c r="M27" s="30">
        <f>IFERROR(('APPENDIX 40'!M27/'APPENDIX 38'!M27)*100,"0.0")</f>
        <v>43.54977036088308</v>
      </c>
      <c r="N27" s="30">
        <f>IFERROR(('APPENDIX 40'!N27/'APPENDIX 38'!N27)*100,"0.0")</f>
        <v>23.596151006539394</v>
      </c>
      <c r="O27" s="30" t="str">
        <f>IFERROR(('APPENDIX 40'!O27/'APPENDIX 38'!O27)*100,"0.0")</f>
        <v>0.0</v>
      </c>
      <c r="P27" s="30">
        <f>IFERROR(('APPENDIX 40'!P27/'APPENDIX 38'!P27)*100,"0.0")</f>
        <v>17.598035058187929</v>
      </c>
      <c r="Q27" s="28">
        <f>IFERROR(('APPENDIX 40'!Q27/'APPENDIX 38'!Q27)*100,"0.0")</f>
        <v>55.242705149541692</v>
      </c>
    </row>
    <row r="28" spans="2:17" ht="21.75" customHeight="1" x14ac:dyDescent="0.35">
      <c r="B28" s="17" t="str">
        <f>'APPENDIX 40'!B28</f>
        <v>MUA INSURANCE COMPANY</v>
      </c>
      <c r="C28" s="29">
        <f>IFERROR(('APPENDIX 40'!C28/'APPENDIX 38'!C28)*100,"0.0")</f>
        <v>81.623425557110565</v>
      </c>
      <c r="D28" s="29">
        <f>IFERROR(('APPENDIX 40'!D28/'APPENDIX 38'!D28)*100,"0.0")</f>
        <v>60.663712970202411</v>
      </c>
      <c r="E28" s="29">
        <f>IFERROR(('APPENDIX 40'!E28/'APPENDIX 38'!E28)*100,"0.0")</f>
        <v>171.7385480846504</v>
      </c>
      <c r="F28" s="29">
        <f>IFERROR(('APPENDIX 40'!F28/'APPENDIX 38'!F28)*100,"0.0")</f>
        <v>80.653320186907877</v>
      </c>
      <c r="G28" s="29">
        <f>IFERROR(('APPENDIX 40'!G28/'APPENDIX 38'!G28)*100,"0.0")</f>
        <v>-6343.1559633027528</v>
      </c>
      <c r="H28" s="29">
        <f>IFERROR(('APPENDIX 40'!H28/'APPENDIX 38'!H28)*100,"0.0")</f>
        <v>16.01117558564367</v>
      </c>
      <c r="I28" s="29">
        <f>IFERROR(('APPENDIX 40'!I28/'APPENDIX 38'!I28)*100,"0.0")</f>
        <v>164.24336344390548</v>
      </c>
      <c r="J28" s="29">
        <f>IFERROR(('APPENDIX 40'!J28/'APPENDIX 38'!J28)*100,"0.0")</f>
        <v>210.72139037433155</v>
      </c>
      <c r="K28" s="30" t="str">
        <f>IFERROR(('APPENDIX 40'!K28/'APPENDIX 38'!K28)*100,"0.0")</f>
        <v>0.0</v>
      </c>
      <c r="L28" s="30">
        <f>IFERROR(('APPENDIX 40'!L28/'APPENDIX 38'!L28)*100,"0.0")</f>
        <v>35.433509896849735</v>
      </c>
      <c r="M28" s="30">
        <f>IFERROR(('APPENDIX 40'!M28/'APPENDIX 38'!M28)*100,"0.0")</f>
        <v>185.43792942432128</v>
      </c>
      <c r="N28" s="30">
        <f>IFERROR(('APPENDIX 40'!N28/'APPENDIX 38'!N28)*100,"0.0")</f>
        <v>81.889237068230187</v>
      </c>
      <c r="O28" s="30">
        <f>IFERROR(('APPENDIX 40'!O28/'APPENDIX 38'!O28)*100,"0.0")</f>
        <v>75.537457281418796</v>
      </c>
      <c r="P28" s="30">
        <f>IFERROR(('APPENDIX 40'!P28/'APPENDIX 38'!P28)*100,"0.0")</f>
        <v>902.15388783527499</v>
      </c>
      <c r="Q28" s="28">
        <f>IFERROR(('APPENDIX 40'!Q28/'APPENDIX 38'!Q28)*100,"0.0")</f>
        <v>129.70993081514121</v>
      </c>
    </row>
    <row r="29" spans="2:17" ht="21.75" customHeight="1" x14ac:dyDescent="0.35">
      <c r="B29" s="17" t="str">
        <f>'APPENDIX 40'!B29</f>
        <v xml:space="preserve">OCCIDENTAL INSURANCE COMPANY </v>
      </c>
      <c r="C29" s="29" t="str">
        <f>IFERROR(('APPENDIX 40'!C29/'APPENDIX 38'!C29)*100,"0.0")</f>
        <v>0.0</v>
      </c>
      <c r="D29" s="29">
        <f>IFERROR(('APPENDIX 40'!D29/'APPENDIX 38'!D29)*100,"0.0")</f>
        <v>185.86210584707118</v>
      </c>
      <c r="E29" s="29">
        <f>IFERROR(('APPENDIX 40'!E29/'APPENDIX 38'!E29)*100,"0.0")</f>
        <v>82.713025488150194</v>
      </c>
      <c r="F29" s="29">
        <f>IFERROR(('APPENDIX 40'!F29/'APPENDIX 38'!F29)*100,"0.0")</f>
        <v>11.309008809383068</v>
      </c>
      <c r="G29" s="29">
        <f>IFERROR(('APPENDIX 40'!G29/'APPENDIX 38'!G29)*100,"0.0")</f>
        <v>72.030444231578045</v>
      </c>
      <c r="H29" s="29">
        <f>IFERROR(('APPENDIX 40'!H29/'APPENDIX 38'!H29)*100,"0.0")</f>
        <v>81.294843872135019</v>
      </c>
      <c r="I29" s="29">
        <f>IFERROR(('APPENDIX 40'!I29/'APPENDIX 38'!I29)*100,"0.0")</f>
        <v>93.069358472703897</v>
      </c>
      <c r="J29" s="29">
        <f>IFERROR(('APPENDIX 40'!J29/'APPENDIX 38'!J29)*100,"0.0")</f>
        <v>94.950983984257448</v>
      </c>
      <c r="K29" s="30">
        <f>IFERROR(('APPENDIX 40'!K29/'APPENDIX 38'!K29)*100,"0.0")</f>
        <v>0</v>
      </c>
      <c r="L29" s="30">
        <f>IFERROR(('APPENDIX 40'!L29/'APPENDIX 38'!L29)*100,"0.0")</f>
        <v>5.6688635203440816</v>
      </c>
      <c r="M29" s="30">
        <f>IFERROR(('APPENDIX 40'!M29/'APPENDIX 38'!M29)*100,"0.0")</f>
        <v>43.870514679413056</v>
      </c>
      <c r="N29" s="30">
        <f>IFERROR(('APPENDIX 40'!N29/'APPENDIX 38'!N29)*100,"0.0")</f>
        <v>60.865091894155753</v>
      </c>
      <c r="O29" s="30" t="str">
        <f>IFERROR(('APPENDIX 40'!O29/'APPENDIX 38'!O29)*100,"0.0")</f>
        <v>0.0</v>
      </c>
      <c r="P29" s="30">
        <f>IFERROR(('APPENDIX 40'!P29/'APPENDIX 38'!P29)*100,"0.0")</f>
        <v>68.415206186379265</v>
      </c>
      <c r="Q29" s="28">
        <f>IFERROR(('APPENDIX 40'!Q29/'APPENDIX 38'!Q29)*100,"0.0")</f>
        <v>94.767689370652803</v>
      </c>
    </row>
    <row r="30" spans="2:17" ht="21.75" customHeight="1" x14ac:dyDescent="0.35">
      <c r="B30" s="17" t="str">
        <f>'APPENDIX 40'!B30</f>
        <v xml:space="preserve">OLD MUTUAL GENERAL INSURANCE </v>
      </c>
      <c r="C30" s="29">
        <f>IFERROR(('APPENDIX 40'!C30/'APPENDIX 38'!C30)*100,"0.0")</f>
        <v>775.82608092129772</v>
      </c>
      <c r="D30" s="29">
        <f>IFERROR(('APPENDIX 40'!D30/'APPENDIX 38'!D30)*100,"0.0")</f>
        <v>-7.3339992077603569</v>
      </c>
      <c r="E30" s="29">
        <f>IFERROR(('APPENDIX 40'!E30/'APPENDIX 38'!E30)*100,"0.0")</f>
        <v>14.012064707759306</v>
      </c>
      <c r="F30" s="29">
        <f>IFERROR(('APPENDIX 40'!F30/'APPENDIX 38'!F30)*100,"0.0")</f>
        <v>2.770775056184628</v>
      </c>
      <c r="G30" s="29">
        <f>IFERROR(('APPENDIX 40'!G30/'APPENDIX 38'!G30)*100,"0.0")</f>
        <v>32.146409892676338</v>
      </c>
      <c r="H30" s="29">
        <f>IFERROR(('APPENDIX 40'!H30/'APPENDIX 38'!H30)*100,"0.0")</f>
        <v>38.399155656691903</v>
      </c>
      <c r="I30" s="29">
        <f>IFERROR(('APPENDIX 40'!I30/'APPENDIX 38'!I30)*100,"0.0")</f>
        <v>68.384599408324902</v>
      </c>
      <c r="J30" s="29">
        <f>IFERROR(('APPENDIX 40'!J30/'APPENDIX 38'!J30)*100,"0.0")</f>
        <v>71.369655215116396</v>
      </c>
      <c r="K30" s="30" t="str">
        <f>IFERROR(('APPENDIX 40'!K30/'APPENDIX 38'!K30)*100,"0.0")</f>
        <v>0.0</v>
      </c>
      <c r="L30" s="30">
        <f>IFERROR(('APPENDIX 40'!L30/'APPENDIX 38'!L30)*100,"0.0")</f>
        <v>19.941368738361927</v>
      </c>
      <c r="M30" s="30">
        <f>IFERROR(('APPENDIX 40'!M30/'APPENDIX 38'!M30)*100,"0.0")</f>
        <v>14.335571312301726</v>
      </c>
      <c r="N30" s="30">
        <f>IFERROR(('APPENDIX 40'!N30/'APPENDIX 38'!N30)*100,"0.0")</f>
        <v>24.845132289391149</v>
      </c>
      <c r="O30" s="30">
        <f>IFERROR(('APPENDIX 40'!O30/'APPENDIX 38'!O30)*100,"0.0")</f>
        <v>75.920480522070818</v>
      </c>
      <c r="P30" s="30">
        <f>IFERROR(('APPENDIX 40'!P30/'APPENDIX 38'!P30)*100,"0.0")</f>
        <v>90.105109103610076</v>
      </c>
      <c r="Q30" s="28">
        <f>IFERROR(('APPENDIX 40'!Q30/'APPENDIX 38'!Q30)*100,"0.0")</f>
        <v>69.346368902070182</v>
      </c>
    </row>
    <row r="31" spans="2:17" ht="21.75" customHeight="1" x14ac:dyDescent="0.35">
      <c r="B31" s="17" t="str">
        <f>'APPENDIX 40'!B31</f>
        <v>PACIS INSURANCE COMPANY</v>
      </c>
      <c r="C31" s="29" t="str">
        <f>IFERROR(('APPENDIX 40'!C31/'APPENDIX 38'!C31)*100,"0.0")</f>
        <v>0.0</v>
      </c>
      <c r="D31" s="29">
        <f>IFERROR(('APPENDIX 40'!D31/'APPENDIX 38'!D31)*100,"0.0")</f>
        <v>19.532867634755114</v>
      </c>
      <c r="E31" s="29">
        <f>IFERROR(('APPENDIX 40'!E31/'APPENDIX 38'!E31)*100,"0.0")</f>
        <v>0.82774985961360847</v>
      </c>
      <c r="F31" s="29">
        <f>IFERROR(('APPENDIX 40'!F31/'APPENDIX 38'!F31)*100,"0.0")</f>
        <v>23.93571502304933</v>
      </c>
      <c r="G31" s="29">
        <f>IFERROR(('APPENDIX 40'!G31/'APPENDIX 38'!G31)*100,"0.0")</f>
        <v>55.690960228262398</v>
      </c>
      <c r="H31" s="29">
        <f>IFERROR(('APPENDIX 40'!H31/'APPENDIX 38'!H31)*100,"0.0")</f>
        <v>194.54619262192051</v>
      </c>
      <c r="I31" s="29">
        <f>IFERROR(('APPENDIX 40'!I31/'APPENDIX 38'!I31)*100,"0.0")</f>
        <v>71.051169259903162</v>
      </c>
      <c r="J31" s="29">
        <f>IFERROR(('APPENDIX 40'!J31/'APPENDIX 38'!J31)*100,"0.0")</f>
        <v>55.142025898940247</v>
      </c>
      <c r="K31" s="30" t="str">
        <f>IFERROR(('APPENDIX 40'!K31/'APPENDIX 38'!K31)*100,"0.0")</f>
        <v>0.0</v>
      </c>
      <c r="L31" s="30">
        <f>IFERROR(('APPENDIX 40'!L31/'APPENDIX 38'!L31)*100,"0.0")</f>
        <v>22.508546991874443</v>
      </c>
      <c r="M31" s="30">
        <f>IFERROR(('APPENDIX 40'!M31/'APPENDIX 38'!M31)*100,"0.0")</f>
        <v>23.979781469902509</v>
      </c>
      <c r="N31" s="30">
        <f>IFERROR(('APPENDIX 40'!N31/'APPENDIX 38'!N31)*100,"0.0")</f>
        <v>13.066501436184774</v>
      </c>
      <c r="O31" s="30">
        <f>IFERROR(('APPENDIX 40'!O31/'APPENDIX 38'!O31)*100,"0.0")</f>
        <v>74.72182311193616</v>
      </c>
      <c r="P31" s="30">
        <f>IFERROR(('APPENDIX 40'!P31/'APPENDIX 38'!P31)*100,"0.0")</f>
        <v>14.64449918880803</v>
      </c>
      <c r="Q31" s="28">
        <f>IFERROR(('APPENDIX 40'!Q31/'APPENDIX 38'!Q31)*100,"0.0")</f>
        <v>61.824370029644726</v>
      </c>
    </row>
    <row r="32" spans="2:17" ht="21.75" customHeight="1" x14ac:dyDescent="0.35">
      <c r="B32" s="17" t="str">
        <f>'APPENDIX 40'!B32</f>
        <v>PIONEER INSURANCE COMPANY</v>
      </c>
      <c r="C32" s="29" t="str">
        <f>IFERROR(('APPENDIX 40'!C32/'APPENDIX 38'!C32)*100,"0.0")</f>
        <v>0.0</v>
      </c>
      <c r="D32" s="29">
        <f>IFERROR(('APPENDIX 40'!D32/'APPENDIX 38'!D32)*100,"0.0")</f>
        <v>3.9832348571053644</v>
      </c>
      <c r="E32" s="29">
        <f>IFERROR(('APPENDIX 40'!E32/'APPENDIX 38'!E32)*100,"0.0")</f>
        <v>-6.9738653088191009</v>
      </c>
      <c r="F32" s="29">
        <f>IFERROR(('APPENDIX 40'!F32/'APPENDIX 38'!F32)*100,"0.0")</f>
        <v>5.7712941520419774</v>
      </c>
      <c r="G32" s="29">
        <f>IFERROR(('APPENDIX 40'!G32/'APPENDIX 38'!G32)*100,"0.0")</f>
        <v>3.3094390634159851</v>
      </c>
      <c r="H32" s="29">
        <f>IFERROR(('APPENDIX 40'!H32/'APPENDIX 38'!H32)*100,"0.0")</f>
        <v>40.838564712056602</v>
      </c>
      <c r="I32" s="29">
        <f>IFERROR(('APPENDIX 40'!I32/'APPENDIX 38'!I32)*100,"0.0")</f>
        <v>80.059697337055695</v>
      </c>
      <c r="J32" s="29">
        <f>IFERROR(('APPENDIX 40'!J32/'APPENDIX 38'!J32)*100,"0.0")</f>
        <v>-32.859718756784837</v>
      </c>
      <c r="K32" s="30">
        <f>IFERROR(('APPENDIX 40'!K32/'APPENDIX 38'!K32)*100,"0.0")</f>
        <v>-12918.024033267586</v>
      </c>
      <c r="L32" s="30">
        <f>IFERROR(('APPENDIX 40'!L32/'APPENDIX 38'!L32)*100,"0.0")</f>
        <v>6.5352722914439871</v>
      </c>
      <c r="M32" s="30">
        <f>IFERROR(('APPENDIX 40'!M32/'APPENDIX 38'!M32)*100,"0.0")</f>
        <v>-2.5708358992013522</v>
      </c>
      <c r="N32" s="30">
        <f>IFERROR(('APPENDIX 40'!N32/'APPENDIX 38'!N32)*100,"0.0")</f>
        <v>67.297673421752336</v>
      </c>
      <c r="O32" s="30" t="str">
        <f>IFERROR(('APPENDIX 40'!O32/'APPENDIX 38'!O32)*100,"0.0")</f>
        <v>0.0</v>
      </c>
      <c r="P32" s="30">
        <f>IFERROR(('APPENDIX 40'!P32/'APPENDIX 38'!P32)*100,"0.0")</f>
        <v>-5.0219046732327897</v>
      </c>
      <c r="Q32" s="28">
        <f>IFERROR(('APPENDIX 40'!Q32/'APPENDIX 38'!Q32)*100,"0.0")</f>
        <v>66.606179338475613</v>
      </c>
    </row>
    <row r="33" spans="2:17" ht="21.75" customHeight="1" x14ac:dyDescent="0.35">
      <c r="B33" s="17" t="str">
        <f>'APPENDIX 40'!B33</f>
        <v>SANLAM INSURANCE COMPANY</v>
      </c>
      <c r="C33" s="29" t="str">
        <f>IFERROR(('APPENDIX 40'!C33/'APPENDIX 38'!C33)*100,"0.0")</f>
        <v>0.0</v>
      </c>
      <c r="D33" s="29">
        <f>IFERROR(('APPENDIX 40'!D33/'APPENDIX 38'!D33)*100,"0.0")</f>
        <v>41.234713313992174</v>
      </c>
      <c r="E33" s="29">
        <f>IFERROR(('APPENDIX 40'!E33/'APPENDIX 38'!E33)*100,"0.0")</f>
        <v>22.259315170508128</v>
      </c>
      <c r="F33" s="29">
        <f>IFERROR(('APPENDIX 40'!F33/'APPENDIX 38'!F33)*100,"0.0")</f>
        <v>15.199431478419037</v>
      </c>
      <c r="G33" s="29">
        <f>IFERROR(('APPENDIX 40'!G33/'APPENDIX 38'!G33)*100,"0.0")</f>
        <v>-28.020993893591566</v>
      </c>
      <c r="H33" s="29">
        <f>IFERROR(('APPENDIX 40'!H33/'APPENDIX 38'!H33)*100,"0.0")</f>
        <v>33.939343662674801</v>
      </c>
      <c r="I33" s="29">
        <f>IFERROR(('APPENDIX 40'!I33/'APPENDIX 38'!I33)*100,"0.0")</f>
        <v>50.594110863278033</v>
      </c>
      <c r="J33" s="29">
        <f>IFERROR(('APPENDIX 40'!J33/'APPENDIX 38'!J33)*100,"0.0")</f>
        <v>82.080383686238008</v>
      </c>
      <c r="K33" s="30">
        <f>IFERROR(('APPENDIX 40'!K33/'APPENDIX 38'!K33)*100,"0.0")</f>
        <v>309.16177763414748</v>
      </c>
      <c r="L33" s="30">
        <f>IFERROR(('APPENDIX 40'!L33/'APPENDIX 38'!L33)*100,"0.0")</f>
        <v>28.661403652829311</v>
      </c>
      <c r="M33" s="30">
        <f>IFERROR(('APPENDIX 40'!M33/'APPENDIX 38'!M33)*100,"0.0")</f>
        <v>521.06797943271954</v>
      </c>
      <c r="N33" s="30">
        <f>IFERROR(('APPENDIX 40'!N33/'APPENDIX 38'!N33)*100,"0.0")</f>
        <v>22.616906875237351</v>
      </c>
      <c r="O33" s="30" t="str">
        <f>IFERROR(('APPENDIX 40'!O33/'APPENDIX 38'!O33)*100,"0.0")</f>
        <v>0.0</v>
      </c>
      <c r="P33" s="30">
        <f>IFERROR(('APPENDIX 40'!P33/'APPENDIX 38'!P33)*100,"0.0")</f>
        <v>-48.771001991947799</v>
      </c>
      <c r="Q33" s="28">
        <f>IFERROR(('APPENDIX 40'!Q33/'APPENDIX 38'!Q33)*100,"0.0")</f>
        <v>53.495447360898254</v>
      </c>
    </row>
    <row r="34" spans="2:17" ht="21.75" customHeight="1" x14ac:dyDescent="0.35">
      <c r="B34" s="17" t="str">
        <f>'APPENDIX 40'!B34</f>
        <v>STAR DISCOVER INSURANCE</v>
      </c>
      <c r="C34" s="29" t="str">
        <f>IFERROR(('APPENDIX 40'!C34/'APPENDIX 38'!C34)*100,"0.0")</f>
        <v>0.0</v>
      </c>
      <c r="D34" s="29">
        <f>IFERROR(('APPENDIX 40'!D34/'APPENDIX 38'!D34)*100,"0.0")</f>
        <v>0</v>
      </c>
      <c r="E34" s="29">
        <f>IFERROR(('APPENDIX 40'!E34/'APPENDIX 38'!E34)*100,"0.0")</f>
        <v>0</v>
      </c>
      <c r="F34" s="29">
        <f>IFERROR(('APPENDIX 40'!F34/'APPENDIX 38'!F34)*100,"0.0")</f>
        <v>0</v>
      </c>
      <c r="G34" s="29">
        <f>IFERROR(('APPENDIX 40'!G34/'APPENDIX 38'!G34)*100,"0.0")</f>
        <v>0</v>
      </c>
      <c r="H34" s="29" t="str">
        <f>IFERROR(('APPENDIX 40'!H34/'APPENDIX 38'!H34)*100,"0.0")</f>
        <v>0.0</v>
      </c>
      <c r="I34" s="29">
        <f>IFERROR(('APPENDIX 40'!I34/'APPENDIX 38'!I34)*100,"0.0")</f>
        <v>-7.3410258621806239</v>
      </c>
      <c r="J34" s="29">
        <f>IFERROR(('APPENDIX 40'!J34/'APPENDIX 38'!J34)*100,"0.0")</f>
        <v>22.894823585620099</v>
      </c>
      <c r="K34" s="30" t="str">
        <f>IFERROR(('APPENDIX 40'!K34/'APPENDIX 38'!K34)*100,"0.0")</f>
        <v>0.0</v>
      </c>
      <c r="L34" s="30">
        <f>IFERROR(('APPENDIX 40'!L34/'APPENDIX 38'!L34)*100,"0.0")</f>
        <v>19.312357131204049</v>
      </c>
      <c r="M34" s="30">
        <f>IFERROR(('APPENDIX 40'!M34/'APPENDIX 38'!M34)*100,"0.0")</f>
        <v>0</v>
      </c>
      <c r="N34" s="30">
        <f>IFERROR(('APPENDIX 40'!N34/'APPENDIX 38'!N34)*100,"0.0")</f>
        <v>10.378876739936519</v>
      </c>
      <c r="O34" s="30">
        <f>IFERROR(('APPENDIX 40'!O34/'APPENDIX 38'!O34)*100,"0.0")</f>
        <v>70.009502937261757</v>
      </c>
      <c r="P34" s="30">
        <f>IFERROR(('APPENDIX 40'!P34/'APPENDIX 38'!P34)*100,"0.0")</f>
        <v>0</v>
      </c>
      <c r="Q34" s="28">
        <f>IFERROR(('APPENDIX 40'!Q34/'APPENDIX 38'!Q34)*100,"0.0")</f>
        <v>69.224893665004529</v>
      </c>
    </row>
    <row r="35" spans="2:17" ht="21.75" customHeight="1" x14ac:dyDescent="0.35">
      <c r="B35" s="17" t="str">
        <f>'APPENDIX 40'!B35</f>
        <v>STAR DISCOVER MICRO INSURANCE</v>
      </c>
      <c r="C35" s="29" t="str">
        <f>IFERROR(('APPENDIX 40'!C35/'APPENDIX 38'!C35)*100,"0.0")</f>
        <v>0.0</v>
      </c>
      <c r="D35" s="29" t="str">
        <f>IFERROR(('APPENDIX 40'!D35/'APPENDIX 38'!D35)*100,"0.0")</f>
        <v>0.0</v>
      </c>
      <c r="E35" s="29" t="str">
        <f>IFERROR(('APPENDIX 40'!E35/'APPENDIX 38'!E35)*100,"0.0")</f>
        <v>0.0</v>
      </c>
      <c r="F35" s="29" t="str">
        <f>IFERROR(('APPENDIX 40'!F35/'APPENDIX 38'!F35)*100,"0.0")</f>
        <v>0.0</v>
      </c>
      <c r="G35" s="29" t="str">
        <f>IFERROR(('APPENDIX 40'!G35/'APPENDIX 38'!G35)*100,"0.0")</f>
        <v>0.0</v>
      </c>
      <c r="H35" s="29" t="str">
        <f>IFERROR(('APPENDIX 40'!H35/'APPENDIX 38'!H35)*100,"0.0")</f>
        <v>0.0</v>
      </c>
      <c r="I35" s="29" t="str">
        <f>IFERROR(('APPENDIX 40'!I35/'APPENDIX 38'!I35)*100,"0.0")</f>
        <v>0.0</v>
      </c>
      <c r="J35" s="29" t="str">
        <f>IFERROR(('APPENDIX 40'!J35/'APPENDIX 38'!J35)*100,"0.0")</f>
        <v>0.0</v>
      </c>
      <c r="K35" s="30" t="str">
        <f>IFERROR(('APPENDIX 40'!K35/'APPENDIX 38'!K35)*100,"0.0")</f>
        <v>0.0</v>
      </c>
      <c r="L35" s="30" t="str">
        <f>IFERROR(('APPENDIX 40'!L35/'APPENDIX 38'!L35)*100,"0.0")</f>
        <v>0.0</v>
      </c>
      <c r="M35" s="30" t="str">
        <f>IFERROR(('APPENDIX 40'!M35/'APPENDIX 38'!M35)*100,"0.0")</f>
        <v>0.0</v>
      </c>
      <c r="N35" s="30" t="str">
        <f>IFERROR(('APPENDIX 40'!N35/'APPENDIX 38'!N35)*100,"0.0")</f>
        <v>0.0</v>
      </c>
      <c r="O35" s="30">
        <f>IFERROR(('APPENDIX 40'!O35/'APPENDIX 38'!O35)*100,"0.0")</f>
        <v>117.60421343410971</v>
      </c>
      <c r="P35" s="30">
        <f>IFERROR(('APPENDIX 40'!P35/'APPENDIX 38'!P35)*100,"0.0")</f>
        <v>-57.956635199267048</v>
      </c>
      <c r="Q35" s="28">
        <f>IFERROR(('APPENDIX 40'!Q35/'APPENDIX 38'!Q35)*100,"0.0")</f>
        <v>847.42848198669947</v>
      </c>
    </row>
    <row r="36" spans="2:17" ht="21.75" customHeight="1" x14ac:dyDescent="0.35">
      <c r="B36" s="17" t="str">
        <f>'APPENDIX 40'!B36</f>
        <v>TAKAFUL INSURANCE OF AFRICA</v>
      </c>
      <c r="C36" s="29" t="str">
        <f>IFERROR(('APPENDIX 40'!C36/'APPENDIX 38'!C36)*100,"0.0")</f>
        <v>0.0</v>
      </c>
      <c r="D36" s="29">
        <f>IFERROR(('APPENDIX 40'!D36/'APPENDIX 38'!D36)*100,"0.0")</f>
        <v>0</v>
      </c>
      <c r="E36" s="29">
        <f>IFERROR(('APPENDIX 40'!E36/'APPENDIX 38'!E36)*100,"0.0")</f>
        <v>6.0145663530527171</v>
      </c>
      <c r="F36" s="29">
        <f>IFERROR(('APPENDIX 40'!F36/'APPENDIX 38'!F36)*100,"0.0")</f>
        <v>0.97202564337244857</v>
      </c>
      <c r="G36" s="29">
        <f>IFERROR(('APPENDIX 40'!G36/'APPENDIX 38'!G36)*100,"0.0")</f>
        <v>11.015686507346613</v>
      </c>
      <c r="H36" s="29">
        <f>IFERROR(('APPENDIX 40'!H36/'APPENDIX 38'!H36)*100,"0.0")</f>
        <v>0.59228822402357884</v>
      </c>
      <c r="I36" s="29">
        <f>IFERROR(('APPENDIX 40'!I36/'APPENDIX 38'!I36)*100,"0.0")</f>
        <v>52.52770698005493</v>
      </c>
      <c r="J36" s="29">
        <f>IFERROR(('APPENDIX 40'!J36/'APPENDIX 38'!J36)*100,"0.0")</f>
        <v>37.0422195546588</v>
      </c>
      <c r="K36" s="30" t="str">
        <f>IFERROR(('APPENDIX 40'!K36/'APPENDIX 38'!K36)*100,"0.0")</f>
        <v>0.0</v>
      </c>
      <c r="L36" s="30">
        <f>IFERROR(('APPENDIX 40'!L36/'APPENDIX 38'!L36)*100,"0.0")</f>
        <v>0</v>
      </c>
      <c r="M36" s="30">
        <f>IFERROR(('APPENDIX 40'!M36/'APPENDIX 38'!M36)*100,"0.0")</f>
        <v>5.5856834870913747</v>
      </c>
      <c r="N36" s="30">
        <f>IFERROR(('APPENDIX 40'!N36/'APPENDIX 38'!N36)*100,"0.0")</f>
        <v>24.659175895141288</v>
      </c>
      <c r="O36" s="30">
        <f>IFERROR(('APPENDIX 40'!O36/'APPENDIX 38'!O36)*100,"0.0")</f>
        <v>88.437822071216544</v>
      </c>
      <c r="P36" s="30">
        <f>IFERROR(('APPENDIX 40'!P36/'APPENDIX 38'!P36)*100,"0.0")</f>
        <v>0</v>
      </c>
      <c r="Q36" s="28">
        <f>IFERROR(('APPENDIX 40'!Q36/'APPENDIX 38'!Q36)*100,"0.0")</f>
        <v>35.360143785502679</v>
      </c>
    </row>
    <row r="37" spans="2:17" ht="21.75" customHeight="1" x14ac:dyDescent="0.35">
      <c r="B37" s="17" t="str">
        <f>'APPENDIX 40'!B37</f>
        <v>TAUSI ASSURANCE COMPANY</v>
      </c>
      <c r="C37" s="29" t="str">
        <f>IFERROR(('APPENDIX 40'!C37/'APPENDIX 38'!C37)*100,"0.0")</f>
        <v>0.0</v>
      </c>
      <c r="D37" s="29">
        <f>IFERROR(('APPENDIX 40'!D37/'APPENDIX 38'!D37)*100,"0.0")</f>
        <v>85.222821924340067</v>
      </c>
      <c r="E37" s="29">
        <f>IFERROR(('APPENDIX 40'!E37/'APPENDIX 38'!E37)*100,"0.0")</f>
        <v>26.261572515665726</v>
      </c>
      <c r="F37" s="29">
        <f>IFERROR(('APPENDIX 40'!F37/'APPENDIX 38'!F37)*100,"0.0")</f>
        <v>35.144968260385781</v>
      </c>
      <c r="G37" s="29">
        <f>IFERROR(('APPENDIX 40'!G37/'APPENDIX 38'!G37)*100,"0.0")</f>
        <v>71.756009206790011</v>
      </c>
      <c r="H37" s="29">
        <f>IFERROR(('APPENDIX 40'!H37/'APPENDIX 38'!H37)*100,"0.0")</f>
        <v>13.403428809861859</v>
      </c>
      <c r="I37" s="29">
        <f>IFERROR(('APPENDIX 40'!I37/'APPENDIX 38'!I37)*100,"0.0")</f>
        <v>29.820141555338804</v>
      </c>
      <c r="J37" s="29">
        <f>IFERROR(('APPENDIX 40'!J37/'APPENDIX 38'!J37)*100,"0.0")</f>
        <v>45.520513761783391</v>
      </c>
      <c r="K37" s="30" t="str">
        <f>IFERROR(('APPENDIX 40'!K37/'APPENDIX 38'!K37)*100,"0.0")</f>
        <v>0.0</v>
      </c>
      <c r="L37" s="30">
        <f>IFERROR(('APPENDIX 40'!L37/'APPENDIX 38'!L37)*100,"0.0")</f>
        <v>9.1829668905767932</v>
      </c>
      <c r="M37" s="30">
        <f>IFERROR(('APPENDIX 40'!M37/'APPENDIX 38'!M37)*100,"0.0")</f>
        <v>32.942727888998988</v>
      </c>
      <c r="N37" s="30">
        <f>IFERROR(('APPENDIX 40'!N37/'APPENDIX 38'!N37)*100,"0.0")</f>
        <v>15.38704914346539</v>
      </c>
      <c r="O37" s="30">
        <f>IFERROR(('APPENDIX 40'!O37/'APPENDIX 38'!O37)*100,"0.0")</f>
        <v>69.392807712331134</v>
      </c>
      <c r="P37" s="30">
        <f>IFERROR(('APPENDIX 40'!P37/'APPENDIX 38'!P37)*100,"0.0")</f>
        <v>13.521433113295849</v>
      </c>
      <c r="Q37" s="28">
        <f>IFERROR(('APPENDIX 40'!Q37/'APPENDIX 38'!Q37)*100,"0.0")</f>
        <v>31.180259931619176</v>
      </c>
    </row>
    <row r="38" spans="2:17" ht="21.75" customHeight="1" x14ac:dyDescent="0.35">
      <c r="B38" s="17" t="str">
        <f>'APPENDIX 40'!B38</f>
        <v>THE HERITAGE INSURANCE COMPANY</v>
      </c>
      <c r="C38" s="29">
        <f>IFERROR(('APPENDIX 40'!C38/'APPENDIX 38'!C38)*100,"0.0")</f>
        <v>110.79253633255415</v>
      </c>
      <c r="D38" s="29">
        <f>IFERROR(('APPENDIX 40'!D38/'APPENDIX 38'!D38)*100,"0.0")</f>
        <v>11.302191805647601</v>
      </c>
      <c r="E38" s="29">
        <f>IFERROR(('APPENDIX 40'!E38/'APPENDIX 38'!E38)*100,"0.0")</f>
        <v>18.743801590867161</v>
      </c>
      <c r="F38" s="29">
        <f>IFERROR(('APPENDIX 40'!F38/'APPENDIX 38'!F38)*100,"0.0")</f>
        <v>14.941784838913474</v>
      </c>
      <c r="G38" s="29">
        <f>IFERROR(('APPENDIX 40'!G38/'APPENDIX 38'!G38)*100,"0.0")</f>
        <v>12.571138601872095</v>
      </c>
      <c r="H38" s="29">
        <f>IFERROR(('APPENDIX 40'!H38/'APPENDIX 38'!H38)*100,"0.0")</f>
        <v>-14.095084339453406</v>
      </c>
      <c r="I38" s="29">
        <f>IFERROR(('APPENDIX 40'!I38/'APPENDIX 38'!I38)*100,"0.0")</f>
        <v>57.155670055082922</v>
      </c>
      <c r="J38" s="29">
        <f>IFERROR(('APPENDIX 40'!J38/'APPENDIX 38'!J38)*100,"0.0")</f>
        <v>61.688577554794492</v>
      </c>
      <c r="K38" s="30">
        <f>IFERROR(('APPENDIX 40'!K38/'APPENDIX 38'!K38)*100,"0.0")</f>
        <v>-330.22395311286823</v>
      </c>
      <c r="L38" s="30">
        <f>IFERROR(('APPENDIX 40'!L38/'APPENDIX 38'!L38)*100,"0.0")</f>
        <v>28.083787620033263</v>
      </c>
      <c r="M38" s="30">
        <f>IFERROR(('APPENDIX 40'!M38/'APPENDIX 38'!M38)*100,"0.0")</f>
        <v>0.78389955743988127</v>
      </c>
      <c r="N38" s="30">
        <f>IFERROR(('APPENDIX 40'!N38/'APPENDIX 38'!N38)*100,"0.0")</f>
        <v>19.587932827831658</v>
      </c>
      <c r="O38" s="30">
        <f>IFERROR(('APPENDIX 40'!O38/'APPENDIX 38'!O38)*100,"0.0")</f>
        <v>65.698834963502577</v>
      </c>
      <c r="P38" s="30">
        <f>IFERROR(('APPENDIX 40'!P38/'APPENDIX 38'!P38)*100,"0.0")</f>
        <v>19.327069504344138</v>
      </c>
      <c r="Q38" s="28">
        <f>IFERROR(('APPENDIX 40'!Q38/'APPENDIX 38'!Q38)*100,"0.0")</f>
        <v>48.518300199492764</v>
      </c>
    </row>
    <row r="39" spans="2:17" ht="21.75" customHeight="1" x14ac:dyDescent="0.35">
      <c r="B39" s="17" t="str">
        <f>'APPENDIX 40'!B39</f>
        <v xml:space="preserve">THE KENYAN ALLIANCE INSURANCE </v>
      </c>
      <c r="C39" s="29" t="str">
        <f>IFERROR(('APPENDIX 40'!C39/'APPENDIX 38'!C39)*100,"0.0")</f>
        <v>0.0</v>
      </c>
      <c r="D39" s="29">
        <f>IFERROR(('APPENDIX 40'!D39/'APPENDIX 38'!D39)*100,"0.0")</f>
        <v>6.1601757626407387</v>
      </c>
      <c r="E39" s="29">
        <f>IFERROR(('APPENDIX 40'!E39/'APPENDIX 38'!E39)*100,"0.0")</f>
        <v>-25.251749856195293</v>
      </c>
      <c r="F39" s="29">
        <f>IFERROR(('APPENDIX 40'!F39/'APPENDIX 38'!F39)*100,"0.0")</f>
        <v>-36.857528907687879</v>
      </c>
      <c r="G39" s="29">
        <f>IFERROR(('APPENDIX 40'!G39/'APPENDIX 38'!G39)*100,"0.0")</f>
        <v>-10.149950354975724</v>
      </c>
      <c r="H39" s="29">
        <f>IFERROR(('APPENDIX 40'!H39/'APPENDIX 38'!H39)*100,"0.0")</f>
        <v>-6.1675369467954217</v>
      </c>
      <c r="I39" s="29">
        <f>IFERROR(('APPENDIX 40'!I39/'APPENDIX 38'!I39)*100,"0.0")</f>
        <v>83.437396856046249</v>
      </c>
      <c r="J39" s="29">
        <f>IFERROR(('APPENDIX 40'!J39/'APPENDIX 38'!J39)*100,"0.0")</f>
        <v>-25.195376540476726</v>
      </c>
      <c r="K39" s="30" t="str">
        <f>IFERROR(('APPENDIX 40'!K39/'APPENDIX 38'!K39)*100,"0.0")</f>
        <v>0.0</v>
      </c>
      <c r="L39" s="30">
        <f>IFERROR(('APPENDIX 40'!L39/'APPENDIX 38'!L39)*100,"0.0")</f>
        <v>-15.155495199067989</v>
      </c>
      <c r="M39" s="30">
        <f>IFERROR(('APPENDIX 40'!M39/'APPENDIX 38'!M39)*100,"0.0")</f>
        <v>-302.55935621902375</v>
      </c>
      <c r="N39" s="30">
        <f>IFERROR(('APPENDIX 40'!N39/'APPENDIX 38'!N39)*100,"0.0")</f>
        <v>-68.998545049091291</v>
      </c>
      <c r="O39" s="30">
        <f>IFERROR(('APPENDIX 40'!O39/'APPENDIX 38'!O39)*100,"0.0")</f>
        <v>-27.179734428465917</v>
      </c>
      <c r="P39" s="30">
        <f>IFERROR(('APPENDIX 40'!P39/'APPENDIX 38'!P39)*100,"0.0")</f>
        <v>-5.60441885245534</v>
      </c>
      <c r="Q39" s="28">
        <f>IFERROR(('APPENDIX 40'!Q39/'APPENDIX 38'!Q39)*100,"0.0")</f>
        <v>43.760621397992793</v>
      </c>
    </row>
    <row r="40" spans="2:17" ht="21.75" customHeight="1" x14ac:dyDescent="0.35">
      <c r="B40" s="17" t="str">
        <f>'APPENDIX 40'!B40</f>
        <v xml:space="preserve">THE MONARCH INSURANCE </v>
      </c>
      <c r="C40" s="29" t="str">
        <f>IFERROR(('APPENDIX 40'!C40/'APPENDIX 38'!C40)*100,"0.0")</f>
        <v>0.0</v>
      </c>
      <c r="D40" s="29">
        <f>IFERROR(('APPENDIX 40'!D40/'APPENDIX 38'!D40)*100,"0.0")</f>
        <v>13.864658892663668</v>
      </c>
      <c r="E40" s="29">
        <f>IFERROR(('APPENDIX 40'!E40/'APPENDIX 38'!E40)*100,"0.0")</f>
        <v>23.627684964200476</v>
      </c>
      <c r="F40" s="29">
        <f>IFERROR(('APPENDIX 40'!F40/'APPENDIX 38'!F40)*100,"0.0")</f>
        <v>-13.49535222309329</v>
      </c>
      <c r="G40" s="29">
        <f>IFERROR(('APPENDIX 40'!G40/'APPENDIX 38'!G40)*100,"0.0")</f>
        <v>93.422444465814024</v>
      </c>
      <c r="H40" s="29">
        <f>IFERROR(('APPENDIX 40'!H40/'APPENDIX 38'!H40)*100,"0.0")</f>
        <v>4.9859550561797752</v>
      </c>
      <c r="I40" s="29">
        <f>IFERROR(('APPENDIX 40'!I40/'APPENDIX 38'!I40)*100,"0.0")</f>
        <v>0.44625325764878082</v>
      </c>
      <c r="J40" s="29">
        <f>IFERROR(('APPENDIX 40'!J40/'APPENDIX 38'!J40)*100,"0.0")</f>
        <v>135.38353601496726</v>
      </c>
      <c r="K40" s="30">
        <f>IFERROR(('APPENDIX 40'!K40/'APPENDIX 38'!K40)*100,"0.0")</f>
        <v>0</v>
      </c>
      <c r="L40" s="30">
        <f>IFERROR(('APPENDIX 40'!L40/'APPENDIX 38'!L40)*100,"0.0")</f>
        <v>29.424194400422611</v>
      </c>
      <c r="M40" s="30">
        <f>IFERROR(('APPENDIX 40'!M40/'APPENDIX 38'!M40)*100,"0.0")</f>
        <v>51.415561274995049</v>
      </c>
      <c r="N40" s="30">
        <f>IFERROR(('APPENDIX 40'!N40/'APPENDIX 38'!N40)*100,"0.0")</f>
        <v>10.654927029308888</v>
      </c>
      <c r="O40" s="30" t="str">
        <f>IFERROR(('APPENDIX 40'!O40/'APPENDIX 38'!O40)*100,"0.0")</f>
        <v>0.0</v>
      </c>
      <c r="P40" s="30">
        <f>IFERROR(('APPENDIX 40'!P40/'APPENDIX 38'!P40)*100,"0.0")</f>
        <v>47.915396520189468</v>
      </c>
      <c r="Q40" s="28">
        <f>IFERROR(('APPENDIX 40'!Q40/'APPENDIX 38'!Q40)*100,"0.0")</f>
        <v>48.692577223038541</v>
      </c>
    </row>
    <row r="41" spans="2:17" ht="21.75" customHeight="1" x14ac:dyDescent="0.35">
      <c r="B41" s="17" t="str">
        <f>'APPENDIX 40'!B41</f>
        <v xml:space="preserve">TRIDENT INSURANCE COMPANY </v>
      </c>
      <c r="C41" s="29" t="str">
        <f>IFERROR(('APPENDIX 40'!C41/'APPENDIX 38'!C41)*100,"0.0")</f>
        <v>0.0</v>
      </c>
      <c r="D41" s="29">
        <f>IFERROR(('APPENDIX 40'!D41/'APPENDIX 38'!D41)*100,"0.0")</f>
        <v>1530.763016864048</v>
      </c>
      <c r="E41" s="29">
        <f>IFERROR(('APPENDIX 40'!E41/'APPENDIX 38'!E41)*100,"0.0")</f>
        <v>27.627417532784204</v>
      </c>
      <c r="F41" s="29">
        <f>IFERROR(('APPENDIX 40'!F41/'APPENDIX 38'!F41)*100,"0.0")</f>
        <v>118.80346499814303</v>
      </c>
      <c r="G41" s="29">
        <f>IFERROR(('APPENDIX 40'!G41/'APPENDIX 38'!G41)*100,"0.0")</f>
        <v>355.12712656571324</v>
      </c>
      <c r="H41" s="29">
        <f>IFERROR(('APPENDIX 40'!H41/'APPENDIX 38'!H41)*100,"0.0")</f>
        <v>2.1537730465605427</v>
      </c>
      <c r="I41" s="29">
        <f>IFERROR(('APPENDIX 40'!I41/'APPENDIX 38'!I41)*100,"0.0")</f>
        <v>56.003061141153879</v>
      </c>
      <c r="J41" s="29">
        <f>IFERROR(('APPENDIX 40'!J41/'APPENDIX 38'!J41)*100,"0.0")</f>
        <v>56.362642173523078</v>
      </c>
      <c r="K41" s="30">
        <f>IFERROR(('APPENDIX 40'!K41/'APPENDIX 38'!K41)*100,"0.0")</f>
        <v>56.50167147560262</v>
      </c>
      <c r="L41" s="30">
        <f>IFERROR(('APPENDIX 40'!L41/'APPENDIX 38'!L41)*100,"0.0")</f>
        <v>17.733179728760131</v>
      </c>
      <c r="M41" s="30">
        <f>IFERROR(('APPENDIX 40'!M41/'APPENDIX 38'!M41)*100,"0.0")</f>
        <v>68.328990218809068</v>
      </c>
      <c r="N41" s="30">
        <f>IFERROR(('APPENDIX 40'!N41/'APPENDIX 38'!N41)*100,"0.0")</f>
        <v>33.461920961756064</v>
      </c>
      <c r="O41" s="30">
        <f>IFERROR(('APPENDIX 40'!O41/'APPENDIX 38'!O41)*100,"0.0")</f>
        <v>-83.243601550290308</v>
      </c>
      <c r="P41" s="30">
        <f>IFERROR(('APPENDIX 40'!P41/'APPENDIX 38'!P41)*100,"0.0")</f>
        <v>0.69683222741093498</v>
      </c>
      <c r="Q41" s="28">
        <f>IFERROR(('APPENDIX 40'!Q41/'APPENDIX 38'!Q41)*100,"0.0")</f>
        <v>62.812463972478341</v>
      </c>
    </row>
    <row r="42" spans="2:17" ht="21.75" customHeight="1" x14ac:dyDescent="0.35">
      <c r="B42" s="17" t="str">
        <f>'APPENDIX 40'!B42</f>
        <v>XPLICO INSURANCE COMPANY</v>
      </c>
      <c r="C42" s="29" t="str">
        <f>IFERROR(('APPENDIX 40'!C42/'APPENDIX 38'!C42)*100,"0.0")</f>
        <v>0.0</v>
      </c>
      <c r="D42" s="29" t="str">
        <f>IFERROR(('APPENDIX 40'!D42/'APPENDIX 38'!D42)*100,"0.0")</f>
        <v>0.0</v>
      </c>
      <c r="E42" s="29" t="str">
        <f>IFERROR(('APPENDIX 40'!E42/'APPENDIX 38'!E42)*100,"0.0")</f>
        <v>0.0</v>
      </c>
      <c r="F42" s="29" t="str">
        <f>IFERROR(('APPENDIX 40'!F42/'APPENDIX 38'!F42)*100,"0.0")</f>
        <v>0.0</v>
      </c>
      <c r="G42" s="29" t="str">
        <f>IFERROR(('APPENDIX 40'!G42/'APPENDIX 38'!G42)*100,"0.0")</f>
        <v>0.0</v>
      </c>
      <c r="H42" s="29" t="str">
        <f>IFERROR(('APPENDIX 40'!H42/'APPENDIX 38'!H42)*100,"0.0")</f>
        <v>0.0</v>
      </c>
      <c r="I42" s="29" t="str">
        <f>IFERROR(('APPENDIX 40'!I42/'APPENDIX 38'!I42)*100,"0.0")</f>
        <v>0.0</v>
      </c>
      <c r="J42" s="29" t="str">
        <f>IFERROR(('APPENDIX 40'!J42/'APPENDIX 38'!J42)*100,"0.0")</f>
        <v>0.0</v>
      </c>
      <c r="K42" s="30" t="str">
        <f>IFERROR(('APPENDIX 40'!K42/'APPENDIX 38'!K42)*100,"0.0")</f>
        <v>0.0</v>
      </c>
      <c r="L42" s="30" t="str">
        <f>IFERROR(('APPENDIX 40'!L42/'APPENDIX 38'!L42)*100,"0.0")</f>
        <v>0.0</v>
      </c>
      <c r="M42" s="30" t="str">
        <f>IFERROR(('APPENDIX 40'!M42/'APPENDIX 38'!M42)*100,"0.0")</f>
        <v>0.0</v>
      </c>
      <c r="N42" s="30" t="str">
        <f>IFERROR(('APPENDIX 40'!N42/'APPENDIX 38'!N42)*100,"0.0")</f>
        <v>0.0</v>
      </c>
      <c r="O42" s="30" t="str">
        <f>IFERROR(('APPENDIX 40'!O42/'APPENDIX 38'!O42)*100,"0.0")</f>
        <v>0.0</v>
      </c>
      <c r="P42" s="30" t="str">
        <f>IFERROR(('APPENDIX 40'!P42/'APPENDIX 38'!P42)*100,"0.0")</f>
        <v>0.0</v>
      </c>
      <c r="Q42" s="28" t="str">
        <f>IFERROR(('APPENDIX 40'!Q42/'APPENDIX 38'!Q42)*100,"0.0")</f>
        <v>0.0</v>
      </c>
    </row>
    <row r="43" spans="2:17" ht="21.75" customHeight="1" x14ac:dyDescent="0.35">
      <c r="B43" s="163" t="s">
        <v>55</v>
      </c>
      <c r="C43" s="180">
        <f>IFERROR(('APPENDIX 40'!C43/'APPENDIX 38'!C43)*100,"0.0")</f>
        <v>55.359135675106252</v>
      </c>
      <c r="D43" s="180">
        <f>IFERROR(('APPENDIX 40'!D43/'APPENDIX 38'!D43)*100,"0.0")</f>
        <v>52.553558535012201</v>
      </c>
      <c r="E43" s="180">
        <f>IFERROR(('APPENDIX 40'!E43/'APPENDIX 38'!E43)*100,"0.0")</f>
        <v>28.367767562922953</v>
      </c>
      <c r="F43" s="180">
        <f>IFERROR(('APPENDIX 40'!F43/'APPENDIX 38'!F43)*100,"0.0")</f>
        <v>29.889715437086593</v>
      </c>
      <c r="G43" s="180">
        <f>IFERROR(('APPENDIX 40'!G43/'APPENDIX 38'!G43)*100,"0.0")</f>
        <v>57.1004598985661</v>
      </c>
      <c r="H43" s="180">
        <f>IFERROR(('APPENDIX 40'!H43/'APPENDIX 38'!H43)*100,"0.0")</f>
        <v>33.769709488779689</v>
      </c>
      <c r="I43" s="180">
        <f>IFERROR(('APPENDIX 40'!I43/'APPENDIX 38'!I43)*100,"0.0")</f>
        <v>71.03619809803449</v>
      </c>
      <c r="J43" s="180">
        <f>IFERROR(('APPENDIX 40'!J43/'APPENDIX 38'!J43)*100,"0.0")</f>
        <v>73.489887249517821</v>
      </c>
      <c r="K43" s="180">
        <f>IFERROR(('APPENDIX 40'!K43/'APPENDIX 38'!K43)*100,"0.0")</f>
        <v>78.945373779603116</v>
      </c>
      <c r="L43" s="180">
        <f>IFERROR(('APPENDIX 40'!L43/'APPENDIX 38'!L43)*100,"0.0")</f>
        <v>46.161763030882838</v>
      </c>
      <c r="M43" s="180">
        <f>IFERROR(('APPENDIX 40'!M43/'APPENDIX 38'!M43)*100,"0.0")</f>
        <v>41.547525502663284</v>
      </c>
      <c r="N43" s="180">
        <f>IFERROR(('APPENDIX 40'!N43/'APPENDIX 38'!N43)*100,"0.0")</f>
        <v>30.514787783494334</v>
      </c>
      <c r="O43" s="180">
        <f>IFERROR(('APPENDIX 40'!O43/'APPENDIX 38'!O43)*100,"0.0")</f>
        <v>78.890024848890249</v>
      </c>
      <c r="P43" s="180">
        <f>IFERROR(('APPENDIX 40'!P43/'APPENDIX 38'!P43)*100,"0.0")</f>
        <v>40.982124968896791</v>
      </c>
      <c r="Q43" s="181">
        <f>IFERROR(('APPENDIX 40'!Q43/'APPENDIX 38'!Q43)*100,"0.0")</f>
        <v>67.708566988877266</v>
      </c>
    </row>
    <row r="44" spans="2:17" ht="21.75" customHeight="1" x14ac:dyDescent="0.35">
      <c r="B44" s="794" t="s">
        <v>56</v>
      </c>
      <c r="C44" s="723"/>
      <c r="D44" s="723"/>
      <c r="E44" s="723"/>
      <c r="F44" s="723"/>
      <c r="G44" s="723"/>
      <c r="H44" s="723"/>
      <c r="I44" s="723"/>
      <c r="J44" s="723"/>
      <c r="K44" s="723"/>
      <c r="L44" s="723"/>
      <c r="M44" s="723"/>
      <c r="N44" s="723"/>
      <c r="O44" s="723"/>
      <c r="P44" s="723"/>
      <c r="Q44" s="724"/>
    </row>
    <row r="45" spans="2:17" ht="21.75" customHeight="1" x14ac:dyDescent="0.35">
      <c r="B45" s="17" t="str">
        <f>'APPENDIX 40'!B45</f>
        <v>CONTINENTAL REINSURANCE</v>
      </c>
      <c r="C45" s="29">
        <f>IFERROR(('APPENDIX 40'!C45/'APPENDIX 38'!C45)*100,"0.0")</f>
        <v>46.723765676773596</v>
      </c>
      <c r="D45" s="29">
        <f>IFERROR(('APPENDIX 40'!D45/'APPENDIX 38'!D45)*100,"0.0")</f>
        <v>30.026295803086711</v>
      </c>
      <c r="E45" s="29">
        <f>IFERROR(('APPENDIX 40'!E45/'APPENDIX 38'!E45)*100,"0.0")</f>
        <v>42.321748622882211</v>
      </c>
      <c r="F45" s="29">
        <f>IFERROR(('APPENDIX 40'!F45/'APPENDIX 38'!F45)*100,"0.0")</f>
        <v>48.013552859589545</v>
      </c>
      <c r="G45" s="29">
        <f>IFERROR(('APPENDIX 40'!G45/'APPENDIX 38'!G45)*100,"0.0")</f>
        <v>-8.9044128333194159</v>
      </c>
      <c r="H45" s="29">
        <f>IFERROR(('APPENDIX 40'!H45/'APPENDIX 38'!H45)*100,"0.0")</f>
        <v>71.546979532072214</v>
      </c>
      <c r="I45" s="29">
        <f>IFERROR(('APPENDIX 40'!I45/'APPENDIX 38'!I45)*100,"0.0")</f>
        <v>48.565859879665204</v>
      </c>
      <c r="J45" s="29">
        <f>IFERROR(('APPENDIX 40'!J45/'APPENDIX 38'!J45)*100,"0.0")</f>
        <v>65.456110741625906</v>
      </c>
      <c r="K45" s="29" t="str">
        <f>IFERROR(('APPENDIX 40'!K45/'APPENDIX 38'!K45)*100,"0.0")</f>
        <v>0.0</v>
      </c>
      <c r="L45" s="29">
        <f>IFERROR(('APPENDIX 40'!L45/'APPENDIX 38'!L45)*100,"0.0")</f>
        <v>60.873978418249678</v>
      </c>
      <c r="M45" s="29">
        <f>IFERROR(('APPENDIX 40'!M45/'APPENDIX 38'!M45)*100,"0.0")</f>
        <v>66.014139630177255</v>
      </c>
      <c r="N45" s="29">
        <f>IFERROR(('APPENDIX 40'!N45/'APPENDIX 38'!N45)*100,"0.0")</f>
        <v>29.890440732286184</v>
      </c>
      <c r="O45" s="29">
        <f>IFERROR(('APPENDIX 40'!O45/'APPENDIX 38'!O45)*100,"0.0")</f>
        <v>30.13840290417771</v>
      </c>
      <c r="P45" s="29">
        <f>IFERROR(('APPENDIX 40'!P45/'APPENDIX 38'!P45)*100,"0.0")</f>
        <v>98.238304999574055</v>
      </c>
      <c r="Q45" s="28">
        <f>IFERROR(('APPENDIX 40'!Q45/'APPENDIX 38'!Q45)*100,"0.0")</f>
        <v>53.474283679289023</v>
      </c>
    </row>
    <row r="46" spans="2:17" ht="21.75" customHeight="1" x14ac:dyDescent="0.35">
      <c r="B46" s="17" t="str">
        <f>'APPENDIX 40'!B46</f>
        <v xml:space="preserve">EAST AFRICAN REINSURANCE </v>
      </c>
      <c r="C46" s="29">
        <f>IFERROR(('APPENDIX 40'!C46/'APPENDIX 38'!C46)*100,"0.0")</f>
        <v>15.733010200298065</v>
      </c>
      <c r="D46" s="29">
        <f>IFERROR(('APPENDIX 40'!D46/'APPENDIX 38'!D46)*100,"0.0")</f>
        <v>70.97032319843602</v>
      </c>
      <c r="E46" s="29">
        <f>IFERROR(('APPENDIX 40'!E46/'APPENDIX 38'!E46)*100,"0.0")</f>
        <v>0</v>
      </c>
      <c r="F46" s="29">
        <f>IFERROR(('APPENDIX 40'!F46/'APPENDIX 38'!F46)*100,"0.0")</f>
        <v>51.387882780497094</v>
      </c>
      <c r="G46" s="29">
        <f>IFERROR(('APPENDIX 40'!G46/'APPENDIX 38'!G46)*100,"0.0")</f>
        <v>10.425831529911081</v>
      </c>
      <c r="H46" s="29">
        <f>IFERROR(('APPENDIX 40'!H46/'APPENDIX 38'!H46)*100,"0.0")</f>
        <v>63.005726337022296</v>
      </c>
      <c r="I46" s="29" t="str">
        <f>IFERROR(('APPENDIX 40'!I46/'APPENDIX 38'!I46)*100,"0.0")</f>
        <v>0.0</v>
      </c>
      <c r="J46" s="29">
        <f>IFERROR(('APPENDIX 40'!J46/'APPENDIX 38'!J46)*100,"0.0")</f>
        <v>190.3333760186529</v>
      </c>
      <c r="K46" s="29" t="str">
        <f>IFERROR(('APPENDIX 40'!K46/'APPENDIX 38'!K46)*100,"0.0")</f>
        <v>0.0</v>
      </c>
      <c r="L46" s="29">
        <f>IFERROR(('APPENDIX 40'!L46/'APPENDIX 38'!L46)*100,"0.0")</f>
        <v>8.8078491168359552</v>
      </c>
      <c r="M46" s="29" t="str">
        <f>IFERROR(('APPENDIX 40'!M46/'APPENDIX 38'!M46)*100,"0.0")</f>
        <v>0.0</v>
      </c>
      <c r="N46" s="29" t="str">
        <f>IFERROR(('APPENDIX 40'!N46/'APPENDIX 38'!N46)*100,"0.0")</f>
        <v>0.0</v>
      </c>
      <c r="O46" s="29">
        <f>IFERROR(('APPENDIX 40'!O46/'APPENDIX 38'!O46)*100,"0.0")</f>
        <v>5.7923470098257583</v>
      </c>
      <c r="P46" s="29">
        <f>IFERROR(('APPENDIX 40'!P46/'APPENDIX 38'!P46)*100,"0.0")</f>
        <v>45.855088978622653</v>
      </c>
      <c r="Q46" s="28">
        <f>IFERROR(('APPENDIX 40'!Q46/'APPENDIX 38'!Q46)*100,"0.0")</f>
        <v>52.735545564433039</v>
      </c>
    </row>
    <row r="47" spans="2:17" ht="21.75" customHeight="1" x14ac:dyDescent="0.35">
      <c r="B47" s="17" t="str">
        <f>'APPENDIX 40'!B47</f>
        <v>GHANA REINSURANCE COMPANY</v>
      </c>
      <c r="C47" s="29">
        <f>IFERROR(('APPENDIX 40'!C47/'APPENDIX 38'!C47)*100,"0.0")</f>
        <v>31.309039670785538</v>
      </c>
      <c r="D47" s="29">
        <f>IFERROR(('APPENDIX 40'!D47/'APPENDIX 38'!D47)*100,"0.0")</f>
        <v>45.56868901157862</v>
      </c>
      <c r="E47" s="29">
        <f>IFERROR(('APPENDIX 40'!E47/'APPENDIX 38'!E47)*100,"0.0")</f>
        <v>504.33919376144161</v>
      </c>
      <c r="F47" s="29">
        <f>IFERROR(('APPENDIX 40'!F47/'APPENDIX 38'!F47)*100,"0.0")</f>
        <v>54.449713781120956</v>
      </c>
      <c r="G47" s="29">
        <f>IFERROR(('APPENDIX 40'!G47/'APPENDIX 38'!G47)*100,"0.0")</f>
        <v>1.8473686641972396</v>
      </c>
      <c r="H47" s="29">
        <f>IFERROR(('APPENDIX 40'!H47/'APPENDIX 38'!H47)*100,"0.0")</f>
        <v>4.6162526474342931</v>
      </c>
      <c r="I47" s="29">
        <f>IFERROR(('APPENDIX 40'!I47/'APPENDIX 38'!I47)*100,"0.0")</f>
        <v>0.92419012248771515</v>
      </c>
      <c r="J47" s="29">
        <f>IFERROR(('APPENDIX 40'!J47/'APPENDIX 38'!J47)*100,"0.0")</f>
        <v>1.5980246887748546</v>
      </c>
      <c r="K47" s="29">
        <f>IFERROR(('APPENDIX 40'!K47/'APPENDIX 38'!K47)*100,"0.0")</f>
        <v>0</v>
      </c>
      <c r="L47" s="29">
        <f>IFERROR(('APPENDIX 40'!L47/'APPENDIX 38'!L47)*100,"0.0")</f>
        <v>-8.4266778013605563</v>
      </c>
      <c r="M47" s="29">
        <f>IFERROR(('APPENDIX 40'!M47/'APPENDIX 38'!M47)*100,"0.0")</f>
        <v>74.520717747997494</v>
      </c>
      <c r="N47" s="29">
        <f>IFERROR(('APPENDIX 40'!N47/'APPENDIX 38'!N47)*100,"0.0")</f>
        <v>-25.154615598168835</v>
      </c>
      <c r="O47" s="29">
        <f>IFERROR(('APPENDIX 40'!O47/'APPENDIX 38'!O47)*100,"0.0")</f>
        <v>151.10489995851205</v>
      </c>
      <c r="P47" s="29">
        <f>IFERROR(('APPENDIX 40'!P47/'APPENDIX 38'!P47)*100,"0.0")</f>
        <v>20.290332957040732</v>
      </c>
      <c r="Q47" s="28">
        <f>IFERROR(('APPENDIX 40'!Q47/'APPENDIX 38'!Q47)*100,"0.0")</f>
        <v>33.777999075143832</v>
      </c>
    </row>
    <row r="48" spans="2:17" ht="21.75" customHeight="1" x14ac:dyDescent="0.35">
      <c r="B48" s="17" t="str">
        <f>'APPENDIX 40'!B48</f>
        <v>KENYA REINSURANCE CORPORATION</v>
      </c>
      <c r="C48" s="29">
        <f>IFERROR(('APPENDIX 40'!C48/'APPENDIX 38'!C48)*100,"0.0")</f>
        <v>85.634806791809794</v>
      </c>
      <c r="D48" s="29">
        <f>IFERROR(('APPENDIX 40'!D48/'APPENDIX 38'!D48)*100,"0.0")</f>
        <v>42.658092594635448</v>
      </c>
      <c r="E48" s="29">
        <f>IFERROR(('APPENDIX 40'!E48/'APPENDIX 38'!E48)*100,"0.0")</f>
        <v>35.965535493345342</v>
      </c>
      <c r="F48" s="29">
        <f>IFERROR(('APPENDIX 40'!F48/'APPENDIX 38'!F48)*100,"0.0")</f>
        <v>56.946582673560386</v>
      </c>
      <c r="G48" s="29">
        <f>IFERROR(('APPENDIX 40'!G48/'APPENDIX 38'!G48)*100,"0.0")</f>
        <v>9.6433578016210166</v>
      </c>
      <c r="H48" s="29">
        <f>IFERROR(('APPENDIX 40'!H48/'APPENDIX 38'!H48)*100,"0.0")</f>
        <v>43.425165561274888</v>
      </c>
      <c r="I48" s="29">
        <f>IFERROR(('APPENDIX 40'!I48/'APPENDIX 38'!I48)*100,"0.0")</f>
        <v>8.6331506404295819</v>
      </c>
      <c r="J48" s="29">
        <f>IFERROR(('APPENDIX 40'!J48/'APPENDIX 38'!J48)*100,"0.0")</f>
        <v>67.394143424305909</v>
      </c>
      <c r="K48" s="29">
        <f>IFERROR(('APPENDIX 40'!K48/'APPENDIX 38'!K48)*100,"0.0")</f>
        <v>0</v>
      </c>
      <c r="L48" s="29">
        <f>IFERROR(('APPENDIX 40'!L48/'APPENDIX 38'!L48)*100,"0.0")</f>
        <v>29.759298302366883</v>
      </c>
      <c r="M48" s="29">
        <f>IFERROR(('APPENDIX 40'!M48/'APPENDIX 38'!M48)*100,"0.0")</f>
        <v>-14.621458576584494</v>
      </c>
      <c r="N48" s="29">
        <f>IFERROR(('APPENDIX 40'!N48/'APPENDIX 38'!N48)*100,"0.0")</f>
        <v>0.74661878004447946</v>
      </c>
      <c r="O48" s="29">
        <f>IFERROR(('APPENDIX 40'!O48/'APPENDIX 38'!O48)*100,"0.0")</f>
        <v>44.15750410872478</v>
      </c>
      <c r="P48" s="29">
        <f>IFERROR(('APPENDIX 40'!P48/'APPENDIX 38'!P48)*100,"0.0")</f>
        <v>51.718379612148681</v>
      </c>
      <c r="Q48" s="28">
        <f>IFERROR(('APPENDIX 40'!Q48/'APPENDIX 38'!Q48)*100,"0.0")</f>
        <v>46.736619319544126</v>
      </c>
    </row>
    <row r="49" spans="2:17" ht="21.75" customHeight="1" x14ac:dyDescent="0.35">
      <c r="B49" s="17" t="str">
        <f>'APPENDIX 40'!B49</f>
        <v>WAICA REINSURANCE KENYA LIMITED</v>
      </c>
      <c r="C49" s="29">
        <f>IFERROR(('APPENDIX 40'!C49/'APPENDIX 38'!C49)*100,"0.0")</f>
        <v>-26.225805173390626</v>
      </c>
      <c r="D49" s="29">
        <f>IFERROR(('APPENDIX 40'!D49/'APPENDIX 38'!D49)*100,"0.0")</f>
        <v>106.65134227256921</v>
      </c>
      <c r="E49" s="29">
        <f>IFERROR(('APPENDIX 40'!E49/'APPENDIX 38'!E49)*100,"0.0")</f>
        <v>-309.19362239045654</v>
      </c>
      <c r="F49" s="29">
        <f>IFERROR(('APPENDIX 40'!F49/'APPENDIX 38'!F49)*100,"0.0")</f>
        <v>42.736618180209639</v>
      </c>
      <c r="G49" s="29">
        <f>IFERROR(('APPENDIX 40'!G49/'APPENDIX 38'!G49)*100,"0.0")</f>
        <v>274.0171930772733</v>
      </c>
      <c r="H49" s="29">
        <f>IFERROR(('APPENDIX 40'!H49/'APPENDIX 38'!H49)*100,"0.0")</f>
        <v>94.715331209592861</v>
      </c>
      <c r="I49" s="29">
        <f>IFERROR(('APPENDIX 40'!I49/'APPENDIX 38'!I49)*100,"0.0")</f>
        <v>-712.74463226834234</v>
      </c>
      <c r="J49" s="29">
        <f>IFERROR(('APPENDIX 40'!J49/'APPENDIX 38'!J49)*100,"0.0")</f>
        <v>82.862319096010665</v>
      </c>
      <c r="K49" s="29" t="str">
        <f>IFERROR(('APPENDIX 40'!K49/'APPENDIX 38'!K49)*100,"0.0")</f>
        <v>0.0</v>
      </c>
      <c r="L49" s="29">
        <f>IFERROR(('APPENDIX 40'!L49/'APPENDIX 38'!L49)*100,"0.0")</f>
        <v>-1.5191883940682409</v>
      </c>
      <c r="M49" s="29">
        <f>IFERROR(('APPENDIX 40'!M49/'APPENDIX 38'!M49)*100,"0.0")</f>
        <v>55.369568285853667</v>
      </c>
      <c r="N49" s="29">
        <f>IFERROR(('APPENDIX 40'!N49/'APPENDIX 38'!N49)*100,"0.0")</f>
        <v>-140.58911598159472</v>
      </c>
      <c r="O49" s="29">
        <f>IFERROR(('APPENDIX 40'!O49/'APPENDIX 38'!O49)*100,"0.0")</f>
        <v>67.408723264010703</v>
      </c>
      <c r="P49" s="29">
        <f>IFERROR(('APPENDIX 40'!P49/'APPENDIX 38'!P49)*100,"0.0")</f>
        <v>-4.1568698050325308</v>
      </c>
      <c r="Q49" s="28">
        <f>IFERROR(('APPENDIX 40'!Q49/'APPENDIX 38'!Q49)*100,"0.0")</f>
        <v>49.691346378033529</v>
      </c>
    </row>
    <row r="50" spans="2:17" ht="21.75" customHeight="1" x14ac:dyDescent="0.35">
      <c r="B50" s="244" t="s">
        <v>55</v>
      </c>
      <c r="C50" s="246">
        <f>IFERROR(('APPENDIX 40'!C50/'APPENDIX 38'!C50)*100,"0.0")</f>
        <v>40.1645724538864</v>
      </c>
      <c r="D50" s="246">
        <f>IFERROR(('APPENDIX 40'!D50/'APPENDIX 38'!D50)*100,"0.0")</f>
        <v>54.296220833943501</v>
      </c>
      <c r="E50" s="246">
        <f>IFERROR(('APPENDIX 40'!E50/'APPENDIX 38'!E50)*100,"0.0")</f>
        <v>151.15812355338875</v>
      </c>
      <c r="F50" s="246">
        <f>IFERROR(('APPENDIX 40'!F50/'APPENDIX 38'!F50)*100,"0.0")</f>
        <v>52.798371563692072</v>
      </c>
      <c r="G50" s="246">
        <f>IFERROR(('APPENDIX 40'!G50/'APPENDIX 38'!G50)*100,"0.0")</f>
        <v>52.962254481320315</v>
      </c>
      <c r="H50" s="246">
        <f>IFERROR(('APPENDIX 40'!H50/'APPENDIX 38'!H50)*100,"0.0")</f>
        <v>51.705124844151875</v>
      </c>
      <c r="I50" s="246">
        <f>IFERROR(('APPENDIX 40'!I50/'APPENDIX 38'!I50)*100,"0.0")</f>
        <v>4.7959184154956542</v>
      </c>
      <c r="J50" s="246">
        <f>IFERROR(('APPENDIX 40'!J50/'APPENDIX 38'!J50)*100,"0.0")</f>
        <v>90.149329459385186</v>
      </c>
      <c r="K50" s="246">
        <f>IFERROR(('APPENDIX 40'!K50/'APPENDIX 38'!K50)*100,"0.0")</f>
        <v>0</v>
      </c>
      <c r="L50" s="246">
        <f>IFERROR(('APPENDIX 40'!L50/'APPENDIX 38'!L50)*100,"0.0")</f>
        <v>14.887596033832166</v>
      </c>
      <c r="M50" s="246">
        <f>IFERROR(('APPENDIX 40'!M50/'APPENDIX 38'!M50)*100,"0.0")</f>
        <v>82.706288725191655</v>
      </c>
      <c r="N50" s="246">
        <f>IFERROR(('APPENDIX 40'!N50/'APPENDIX 38'!N50)*100,"0.0")</f>
        <v>-3.8283163809054335</v>
      </c>
      <c r="O50" s="246">
        <f>IFERROR(('APPENDIX 40'!O50/'APPENDIX 38'!O50)*100,"0.0")</f>
        <v>37.339016229203651</v>
      </c>
      <c r="P50" s="246">
        <f>IFERROR(('APPENDIX 40'!P50/'APPENDIX 38'!P50)*100,"0.0")</f>
        <v>58.21071978606637</v>
      </c>
      <c r="Q50" s="247">
        <f>IFERROR(('APPENDIX 40'!Q50/'APPENDIX 38'!Q50)*100,"0.0")</f>
        <v>48.068699859256412</v>
      </c>
    </row>
    <row r="51" spans="2:17" ht="21.75" customHeight="1" x14ac:dyDescent="0.35">
      <c r="B51" s="835" t="s">
        <v>490</v>
      </c>
      <c r="C51" s="728"/>
      <c r="D51" s="728"/>
      <c r="E51" s="728"/>
      <c r="F51" s="728"/>
      <c r="G51" s="728"/>
      <c r="H51" s="728"/>
      <c r="I51" s="728"/>
      <c r="J51" s="728"/>
      <c r="K51" s="728"/>
      <c r="L51" s="728"/>
      <c r="M51" s="728"/>
      <c r="N51" s="728"/>
      <c r="O51" s="728"/>
      <c r="P51" s="728"/>
      <c r="Q51" s="728"/>
    </row>
  </sheetData>
  <sheetProtection algorithmName="SHA-512" hashValue="APUyF389rK1DbBpY9cFRh5+PzryUs8fmKMIpMnRIznDhZBgRHAEmAW/ck1ls5fYxu4MtFqMtJw+4Jnn2L6qrsQ==" saltValue="cbOrgEpygBM088padoJtJg==" spinCount="100000" sheet="1" objects="1" scenarios="1"/>
  <mergeCells count="4">
    <mergeCell ref="B5:Q5"/>
    <mergeCell ref="B51:Q51"/>
    <mergeCell ref="B3:Q3"/>
    <mergeCell ref="B44:Q44"/>
  </mergeCells>
  <pageMargins left="0.7" right="0.7" top="0.75" bottom="0.75" header="0.3" footer="0.3"/>
  <pageSetup scale="44" orientation="landscape"/>
  <headerFooter>
    <oddFooter>&amp;C_x000D_&amp;1#&amp;"Calibri"&amp;11&amp;K000000 Britam Public</oddFooter>
  </headerFooter>
  <drawing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49">
    <tabColor rgb="FFCC9900"/>
    <pageSetUpPr fitToPage="1"/>
  </sheetPr>
  <dimension ref="B3:Q51"/>
  <sheetViews>
    <sheetView showGridLines="0" topLeftCell="E1" zoomScale="70" zoomScaleNormal="70" workbookViewId="0"/>
  </sheetViews>
  <sheetFormatPr defaultRowHeight="19.5" customHeight="1" x14ac:dyDescent="0.35"/>
  <cols>
    <col min="2" max="2" width="41.453125" bestFit="1" customWidth="1"/>
    <col min="3" max="17" width="15.453125" customWidth="1"/>
    <col min="18" max="18" width="11.54296875" bestFit="1" customWidth="1"/>
    <col min="19" max="19" width="10.54296875" bestFit="1" customWidth="1"/>
  </cols>
  <sheetData>
    <row r="3" spans="2:17" ht="19.5" customHeight="1" x14ac:dyDescent="0.35">
      <c r="B3" s="800" t="s">
        <v>1602</v>
      </c>
      <c r="C3" s="723"/>
      <c r="D3" s="723"/>
      <c r="E3" s="723"/>
      <c r="F3" s="723"/>
      <c r="G3" s="723"/>
      <c r="H3" s="723"/>
      <c r="I3" s="723"/>
      <c r="J3" s="723"/>
      <c r="K3" s="723"/>
      <c r="L3" s="723"/>
      <c r="M3" s="723"/>
      <c r="N3" s="723"/>
      <c r="O3" s="723"/>
      <c r="P3" s="723"/>
      <c r="Q3" s="724"/>
    </row>
    <row r="4" spans="2:17" ht="26.5" customHeight="1" x14ac:dyDescent="0.35">
      <c r="B4" s="13" t="s">
        <v>1</v>
      </c>
      <c r="C4" s="100" t="s">
        <v>420</v>
      </c>
      <c r="D4" s="100" t="s">
        <v>239</v>
      </c>
      <c r="E4" s="100" t="s">
        <v>240</v>
      </c>
      <c r="F4" s="100" t="s">
        <v>421</v>
      </c>
      <c r="G4" s="100" t="s">
        <v>242</v>
      </c>
      <c r="H4" s="100" t="s">
        <v>243</v>
      </c>
      <c r="I4" s="100" t="s">
        <v>244</v>
      </c>
      <c r="J4" s="100" t="s">
        <v>245</v>
      </c>
      <c r="K4" s="16" t="s">
        <v>422</v>
      </c>
      <c r="L4" s="16" t="s">
        <v>246</v>
      </c>
      <c r="M4" s="16" t="s">
        <v>247</v>
      </c>
      <c r="N4" s="16" t="s">
        <v>423</v>
      </c>
      <c r="O4" s="16" t="s">
        <v>249</v>
      </c>
      <c r="P4" s="16" t="s">
        <v>250</v>
      </c>
      <c r="Q4" s="16" t="s">
        <v>424</v>
      </c>
    </row>
    <row r="5" spans="2:17" ht="19.5" customHeight="1" x14ac:dyDescent="0.35">
      <c r="B5" s="794" t="s">
        <v>17</v>
      </c>
      <c r="C5" s="723"/>
      <c r="D5" s="723"/>
      <c r="E5" s="723"/>
      <c r="F5" s="723"/>
      <c r="G5" s="723"/>
      <c r="H5" s="723"/>
      <c r="I5" s="723"/>
      <c r="J5" s="723"/>
      <c r="K5" s="723"/>
      <c r="L5" s="723"/>
      <c r="M5" s="723"/>
      <c r="N5" s="723"/>
      <c r="O5" s="723"/>
      <c r="P5" s="723"/>
      <c r="Q5" s="724"/>
    </row>
    <row r="6" spans="2:17" ht="19.5" customHeight="1" x14ac:dyDescent="0.35">
      <c r="B6" s="17" t="s">
        <v>18</v>
      </c>
      <c r="C6" s="585">
        <v>0</v>
      </c>
      <c r="D6" s="585">
        <v>-377.93985180019808</v>
      </c>
      <c r="E6" s="585">
        <v>-389.30956166873909</v>
      </c>
      <c r="F6" s="585">
        <v>-1730.20154974601</v>
      </c>
      <c r="G6" s="585">
        <v>2382.480187169358</v>
      </c>
      <c r="H6" s="585">
        <v>344.91070019110902</v>
      </c>
      <c r="I6" s="585">
        <v>0</v>
      </c>
      <c r="J6" s="585">
        <v>0</v>
      </c>
      <c r="K6" s="586">
        <v>0</v>
      </c>
      <c r="L6" s="586">
        <v>-2981.238624816443</v>
      </c>
      <c r="M6" s="586">
        <v>-9883.4895426861076</v>
      </c>
      <c r="N6" s="586">
        <v>41091.045440423739</v>
      </c>
      <c r="O6" s="586">
        <v>-386669.41696256382</v>
      </c>
      <c r="P6" s="586">
        <v>-7107.1929637927897</v>
      </c>
      <c r="Q6" s="587">
        <v>-365320.35272928991</v>
      </c>
    </row>
    <row r="7" spans="2:17" ht="19.5" customHeight="1" x14ac:dyDescent="0.35">
      <c r="B7" s="17" t="s">
        <v>19</v>
      </c>
      <c r="C7" s="585">
        <v>0</v>
      </c>
      <c r="D7" s="585">
        <v>-34032.324939409657</v>
      </c>
      <c r="E7" s="585">
        <v>-7733.7308388565716</v>
      </c>
      <c r="F7" s="585">
        <v>-209972.4078811729</v>
      </c>
      <c r="G7" s="585">
        <v>757.11078929777113</v>
      </c>
      <c r="H7" s="585">
        <v>11.70969528212049</v>
      </c>
      <c r="I7" s="585">
        <v>-86944.69946043985</v>
      </c>
      <c r="J7" s="585">
        <v>217604.35278793739</v>
      </c>
      <c r="K7" s="586">
        <v>-38164.382706443183</v>
      </c>
      <c r="L7" s="586">
        <v>18992.73681318419</v>
      </c>
      <c r="M7" s="586">
        <v>4535.1370852728596</v>
      </c>
      <c r="N7" s="586">
        <v>-8779.0000981218982</v>
      </c>
      <c r="O7" s="586">
        <v>2.7258870074089768E-3</v>
      </c>
      <c r="P7" s="586">
        <v>-14550.400342937241</v>
      </c>
      <c r="Q7" s="587">
        <v>-158275.89637052</v>
      </c>
    </row>
    <row r="8" spans="2:17" ht="19.5" customHeight="1" x14ac:dyDescent="0.35">
      <c r="B8" s="17" t="s">
        <v>20</v>
      </c>
      <c r="C8" s="585">
        <v>314.483</v>
      </c>
      <c r="D8" s="585">
        <v>12477.79420289498</v>
      </c>
      <c r="E8" s="585">
        <v>7642.2571430861208</v>
      </c>
      <c r="F8" s="585">
        <v>31493.921924003422</v>
      </c>
      <c r="G8" s="585">
        <v>-216981.82102086081</v>
      </c>
      <c r="H8" s="585">
        <v>12522.379316577269</v>
      </c>
      <c r="I8" s="585">
        <v>11127.55331127411</v>
      </c>
      <c r="J8" s="585">
        <v>-23205.294405423829</v>
      </c>
      <c r="K8" s="586">
        <v>0</v>
      </c>
      <c r="L8" s="586">
        <v>-26778.583519005791</v>
      </c>
      <c r="M8" s="586">
        <v>16093.855773428069</v>
      </c>
      <c r="N8" s="586">
        <v>20769.45622689298</v>
      </c>
      <c r="O8" s="586">
        <v>0</v>
      </c>
      <c r="P8" s="586">
        <v>0</v>
      </c>
      <c r="Q8" s="587">
        <v>-154523.9980471335</v>
      </c>
    </row>
    <row r="9" spans="2:17" ht="19.5" customHeight="1" x14ac:dyDescent="0.35">
      <c r="B9" s="17" t="s">
        <v>22</v>
      </c>
      <c r="C9" s="585">
        <v>516.23558022581415</v>
      </c>
      <c r="D9" s="585">
        <v>-14296.291070833149</v>
      </c>
      <c r="E9" s="585">
        <v>15847.6217558756</v>
      </c>
      <c r="F9" s="585">
        <v>-42042.11744004536</v>
      </c>
      <c r="G9" s="585">
        <v>-48687.45988398105</v>
      </c>
      <c r="H9" s="585">
        <v>49489.519065764529</v>
      </c>
      <c r="I9" s="585">
        <v>18520.43120866203</v>
      </c>
      <c r="J9" s="585">
        <v>-89018.405156713037</v>
      </c>
      <c r="K9" s="586">
        <v>0</v>
      </c>
      <c r="L9" s="586">
        <v>96646.202389121449</v>
      </c>
      <c r="M9" s="586">
        <v>67030.363964541117</v>
      </c>
      <c r="N9" s="586">
        <v>131863.57268185759</v>
      </c>
      <c r="O9" s="586">
        <v>-322286.69561466738</v>
      </c>
      <c r="P9" s="586">
        <v>-31675.96507361461</v>
      </c>
      <c r="Q9" s="587">
        <v>-168092.98759380649</v>
      </c>
    </row>
    <row r="10" spans="2:17" ht="19.5" customHeight="1" x14ac:dyDescent="0.35">
      <c r="B10" s="17" t="s">
        <v>278</v>
      </c>
      <c r="C10" s="585">
        <v>100.36540000000009</v>
      </c>
      <c r="D10" s="585">
        <v>87654.347292866179</v>
      </c>
      <c r="E10" s="585">
        <v>30281.12372425928</v>
      </c>
      <c r="F10" s="585">
        <v>157673.85947997341</v>
      </c>
      <c r="G10" s="585">
        <v>161125.19741413629</v>
      </c>
      <c r="H10" s="585">
        <v>79580.653827018381</v>
      </c>
      <c r="I10" s="585">
        <v>-206192.0214274</v>
      </c>
      <c r="J10" s="585">
        <v>-270079.4368692601</v>
      </c>
      <c r="K10" s="586">
        <v>0</v>
      </c>
      <c r="L10" s="586">
        <v>31891.869754064352</v>
      </c>
      <c r="M10" s="586">
        <v>27532.10079128098</v>
      </c>
      <c r="N10" s="586">
        <v>206444.30931335909</v>
      </c>
      <c r="O10" s="586">
        <v>-78997.631748158936</v>
      </c>
      <c r="P10" s="586">
        <v>-120285.82866232219</v>
      </c>
      <c r="Q10" s="587">
        <v>106728.9082898168</v>
      </c>
    </row>
    <row r="11" spans="2:17" ht="19.5" customHeight="1" x14ac:dyDescent="0.35">
      <c r="B11" s="17" t="s">
        <v>279</v>
      </c>
      <c r="C11" s="585">
        <v>0</v>
      </c>
      <c r="D11" s="585">
        <v>4323.8107201238499</v>
      </c>
      <c r="E11" s="585">
        <v>-2628.6376838685528</v>
      </c>
      <c r="F11" s="585">
        <v>-54355.163059744191</v>
      </c>
      <c r="G11" s="585">
        <v>-10151.50741923943</v>
      </c>
      <c r="H11" s="585">
        <v>-378.73565686701431</v>
      </c>
      <c r="I11" s="585">
        <v>-188394.10011683311</v>
      </c>
      <c r="J11" s="585">
        <v>7519.0965205550792</v>
      </c>
      <c r="K11" s="586">
        <v>0</v>
      </c>
      <c r="L11" s="586">
        <v>2265.6141155251148</v>
      </c>
      <c r="M11" s="586">
        <v>12357.29131216347</v>
      </c>
      <c r="N11" s="586">
        <v>50463.913745901642</v>
      </c>
      <c r="O11" s="586">
        <v>0</v>
      </c>
      <c r="P11" s="586">
        <v>-5564.9154305692482</v>
      </c>
      <c r="Q11" s="587">
        <v>-184543.33295285239</v>
      </c>
    </row>
    <row r="12" spans="2:17" ht="19.5" customHeight="1" x14ac:dyDescent="0.35">
      <c r="B12" s="17" t="s">
        <v>25</v>
      </c>
      <c r="C12" s="585">
        <v>0</v>
      </c>
      <c r="D12" s="585">
        <v>-45425.391365772812</v>
      </c>
      <c r="E12" s="585">
        <v>94124.50207598033</v>
      </c>
      <c r="F12" s="585">
        <v>-93917.650885893789</v>
      </c>
      <c r="G12" s="585">
        <v>35958.446119429093</v>
      </c>
      <c r="H12" s="585">
        <v>-5035.2231384704482</v>
      </c>
      <c r="I12" s="585">
        <v>-142485.55939745251</v>
      </c>
      <c r="J12" s="585">
        <v>-15119.99688889635</v>
      </c>
      <c r="K12" s="586">
        <v>0</v>
      </c>
      <c r="L12" s="586">
        <v>-11779.423199128951</v>
      </c>
      <c r="M12" s="586">
        <v>45819.133741521451</v>
      </c>
      <c r="N12" s="586">
        <v>41180.540125265303</v>
      </c>
      <c r="O12" s="586">
        <v>-331751.64810391108</v>
      </c>
      <c r="P12" s="586">
        <v>134973.1233738235</v>
      </c>
      <c r="Q12" s="587">
        <v>-293459.14754350641</v>
      </c>
    </row>
    <row r="13" spans="2:17" ht="19.5" customHeight="1" x14ac:dyDescent="0.35">
      <c r="B13" s="17" t="s">
        <v>26</v>
      </c>
      <c r="C13" s="585">
        <v>0</v>
      </c>
      <c r="D13" s="585">
        <v>15407.53988811534</v>
      </c>
      <c r="E13" s="585">
        <v>3806.298481413738</v>
      </c>
      <c r="F13" s="585">
        <v>-4200.4425901875939</v>
      </c>
      <c r="G13" s="585">
        <v>-7353.2142954454484</v>
      </c>
      <c r="H13" s="585">
        <v>-1486.9413516626289</v>
      </c>
      <c r="I13" s="585">
        <v>36194.440147103167</v>
      </c>
      <c r="J13" s="585">
        <v>31208.111254524149</v>
      </c>
      <c r="K13" s="586">
        <v>-39756.466999999997</v>
      </c>
      <c r="L13" s="586">
        <v>319.16956229133632</v>
      </c>
      <c r="M13" s="586">
        <v>-29637.661718391639</v>
      </c>
      <c r="N13" s="586">
        <v>57653.490318615732</v>
      </c>
      <c r="O13" s="586">
        <v>0</v>
      </c>
      <c r="P13" s="586">
        <v>-50515.474970055147</v>
      </c>
      <c r="Q13" s="587">
        <v>11638.847726321001</v>
      </c>
    </row>
    <row r="14" spans="2:17" ht="19.5" customHeight="1" x14ac:dyDescent="0.35">
      <c r="B14" s="17" t="s">
        <v>27</v>
      </c>
      <c r="C14" s="585">
        <v>0</v>
      </c>
      <c r="D14" s="585">
        <v>0</v>
      </c>
      <c r="E14" s="585">
        <v>-48.090598343470468</v>
      </c>
      <c r="F14" s="585">
        <v>-8977.515001303871</v>
      </c>
      <c r="G14" s="585">
        <v>-41369.483858947417</v>
      </c>
      <c r="H14" s="585">
        <v>550.1363816417952</v>
      </c>
      <c r="I14" s="585">
        <v>453066.43075832282</v>
      </c>
      <c r="J14" s="585">
        <v>174692.87020612441</v>
      </c>
      <c r="K14" s="586">
        <v>-830898.66697102913</v>
      </c>
      <c r="L14" s="586">
        <v>1019.590699710364</v>
      </c>
      <c r="M14" s="586">
        <v>3958.5003362051239</v>
      </c>
      <c r="N14" s="586">
        <v>3048.9906504941978</v>
      </c>
      <c r="O14" s="586">
        <v>0</v>
      </c>
      <c r="P14" s="586">
        <v>23223.373201222392</v>
      </c>
      <c r="Q14" s="587">
        <v>-221733.86419590289</v>
      </c>
    </row>
    <row r="15" spans="2:17" ht="19.5" customHeight="1" x14ac:dyDescent="0.35">
      <c r="B15" s="17" t="s">
        <v>28</v>
      </c>
      <c r="C15" s="585">
        <v>-67057.243000000002</v>
      </c>
      <c r="D15" s="585">
        <v>-18753.782999999999</v>
      </c>
      <c r="E15" s="585">
        <v>738.46600000000001</v>
      </c>
      <c r="F15" s="585">
        <v>-12391.331</v>
      </c>
      <c r="G15" s="585">
        <v>2410.873</v>
      </c>
      <c r="H15" s="585">
        <v>2551.9969999999998</v>
      </c>
      <c r="I15" s="585">
        <v>-29229.14454999995</v>
      </c>
      <c r="J15" s="585">
        <v>-48959.107000000004</v>
      </c>
      <c r="K15" s="586">
        <v>-4246.3289999999997</v>
      </c>
      <c r="L15" s="586">
        <v>10094.612999999999</v>
      </c>
      <c r="M15" s="586">
        <v>-9423.6970000000001</v>
      </c>
      <c r="N15" s="586">
        <v>92295.414999999994</v>
      </c>
      <c r="O15" s="586">
        <v>0</v>
      </c>
      <c r="P15" s="586">
        <v>1080.8285900000001</v>
      </c>
      <c r="Q15" s="587">
        <v>-80888.441959999953</v>
      </c>
    </row>
    <row r="16" spans="2:17" ht="19.5" customHeight="1" x14ac:dyDescent="0.35">
      <c r="B16" s="17" t="s">
        <v>29</v>
      </c>
      <c r="C16" s="585">
        <v>0</v>
      </c>
      <c r="D16" s="585">
        <v>-28287.333022090821</v>
      </c>
      <c r="E16" s="585">
        <v>6700.2913923250126</v>
      </c>
      <c r="F16" s="585">
        <v>-40331.794322250171</v>
      </c>
      <c r="G16" s="585">
        <v>899.32980074480554</v>
      </c>
      <c r="H16" s="585">
        <v>-12857.10280885168</v>
      </c>
      <c r="I16" s="585">
        <v>-150134.0462778346</v>
      </c>
      <c r="J16" s="585">
        <v>-264251.21945503738</v>
      </c>
      <c r="K16" s="586">
        <v>0</v>
      </c>
      <c r="L16" s="586">
        <v>24264.296968183578</v>
      </c>
      <c r="M16" s="586">
        <v>16089.70768380767</v>
      </c>
      <c r="N16" s="586">
        <v>32358.273756068211</v>
      </c>
      <c r="O16" s="586">
        <v>122978.5805305831</v>
      </c>
      <c r="P16" s="586">
        <v>14886.890901127121</v>
      </c>
      <c r="Q16" s="587">
        <v>-277684.12485322519</v>
      </c>
    </row>
    <row r="17" spans="2:17" ht="19.5" customHeight="1" x14ac:dyDescent="0.35">
      <c r="B17" s="17" t="s">
        <v>30</v>
      </c>
      <c r="C17" s="585">
        <v>-74520.429000000004</v>
      </c>
      <c r="D17" s="585">
        <v>-48936.637999999999</v>
      </c>
      <c r="E17" s="585">
        <v>6686.7489999999998</v>
      </c>
      <c r="F17" s="585">
        <v>60455.502999999997</v>
      </c>
      <c r="G17" s="585">
        <v>83086.005999999994</v>
      </c>
      <c r="H17" s="585">
        <v>75079.134000000005</v>
      </c>
      <c r="I17" s="585">
        <v>113662.049</v>
      </c>
      <c r="J17" s="585">
        <v>-529758.35600000003</v>
      </c>
      <c r="K17" s="586">
        <v>552449.40700000001</v>
      </c>
      <c r="L17" s="586">
        <v>36186.175000000003</v>
      </c>
      <c r="M17" s="586">
        <v>61823.006000000001</v>
      </c>
      <c r="N17" s="586">
        <v>274325.571</v>
      </c>
      <c r="O17" s="586">
        <v>-34949.572999999997</v>
      </c>
      <c r="P17" s="586">
        <v>38961.714999999997</v>
      </c>
      <c r="Q17" s="587">
        <v>614550.31900000002</v>
      </c>
    </row>
    <row r="18" spans="2:17" ht="19.5" customHeight="1" x14ac:dyDescent="0.35">
      <c r="B18" s="17" t="s">
        <v>32</v>
      </c>
      <c r="C18" s="585">
        <v>-11912.432000000001</v>
      </c>
      <c r="D18" s="585">
        <v>-12012.843999999999</v>
      </c>
      <c r="E18" s="585">
        <v>4515.0039999999999</v>
      </c>
      <c r="F18" s="585">
        <v>-14080.764999999999</v>
      </c>
      <c r="G18" s="585">
        <v>-30016.982</v>
      </c>
      <c r="H18" s="585">
        <v>-33462.262000000002</v>
      </c>
      <c r="I18" s="585">
        <v>-194861.35399999999</v>
      </c>
      <c r="J18" s="585">
        <v>-258872.66399999999</v>
      </c>
      <c r="K18" s="586">
        <v>0</v>
      </c>
      <c r="L18" s="586">
        <v>11507.44</v>
      </c>
      <c r="M18" s="586">
        <v>30973.044000000002</v>
      </c>
      <c r="N18" s="586">
        <v>140625.09400000001</v>
      </c>
      <c r="O18" s="586">
        <v>0</v>
      </c>
      <c r="P18" s="586">
        <v>1416.827</v>
      </c>
      <c r="Q18" s="587">
        <v>-366181.89399999997</v>
      </c>
    </row>
    <row r="19" spans="2:17" ht="19.5" customHeight="1" x14ac:dyDescent="0.35">
      <c r="B19" s="17" t="s">
        <v>34</v>
      </c>
      <c r="C19" s="585">
        <v>17042.332999999999</v>
      </c>
      <c r="D19" s="585">
        <v>-49306.834000000003</v>
      </c>
      <c r="E19" s="585">
        <v>19797.710999999999</v>
      </c>
      <c r="F19" s="585">
        <v>112835.614</v>
      </c>
      <c r="G19" s="585">
        <v>8557.4639999999854</v>
      </c>
      <c r="H19" s="585">
        <v>21759.577000000001</v>
      </c>
      <c r="I19" s="585">
        <v>43556.788999999997</v>
      </c>
      <c r="J19" s="585">
        <v>13628.688</v>
      </c>
      <c r="K19" s="586">
        <v>0</v>
      </c>
      <c r="L19" s="586">
        <v>17568.759999999998</v>
      </c>
      <c r="M19" s="586">
        <v>12797.609</v>
      </c>
      <c r="N19" s="586">
        <v>156548.37100000001</v>
      </c>
      <c r="O19" s="586">
        <v>-25236.005000000001</v>
      </c>
      <c r="P19" s="586">
        <v>25771.518</v>
      </c>
      <c r="Q19" s="587">
        <v>375321.59499999997</v>
      </c>
    </row>
    <row r="20" spans="2:17" ht="19.5" customHeight="1" x14ac:dyDescent="0.35">
      <c r="B20" s="17" t="s">
        <v>35</v>
      </c>
      <c r="C20" s="585">
        <v>0</v>
      </c>
      <c r="D20" s="585">
        <v>29032.156999999999</v>
      </c>
      <c r="E20" s="585">
        <v>5157.2629999999999</v>
      </c>
      <c r="F20" s="585">
        <v>112346.143</v>
      </c>
      <c r="G20" s="585">
        <v>-20515.996999999999</v>
      </c>
      <c r="H20" s="585">
        <v>-8751.1360000000004</v>
      </c>
      <c r="I20" s="585">
        <v>-216969.891</v>
      </c>
      <c r="J20" s="585">
        <v>-134284.098</v>
      </c>
      <c r="K20" s="586">
        <v>27246.862000000001</v>
      </c>
      <c r="L20" s="586">
        <v>13157.779</v>
      </c>
      <c r="M20" s="586">
        <v>-9883.8940000000002</v>
      </c>
      <c r="N20" s="586">
        <v>86401.622000000003</v>
      </c>
      <c r="O20" s="586">
        <v>0</v>
      </c>
      <c r="P20" s="586">
        <v>56962.042999999998</v>
      </c>
      <c r="Q20" s="587">
        <v>-60101.146999999997</v>
      </c>
    </row>
    <row r="21" spans="2:17" ht="19.5" customHeight="1" x14ac:dyDescent="0.35">
      <c r="B21" s="17" t="s">
        <v>36</v>
      </c>
      <c r="C21" s="585">
        <v>0</v>
      </c>
      <c r="D21" s="585">
        <v>46</v>
      </c>
      <c r="E21" s="585">
        <v>-301</v>
      </c>
      <c r="F21" s="585">
        <v>0</v>
      </c>
      <c r="G21" s="585">
        <v>-21</v>
      </c>
      <c r="H21" s="585">
        <v>186</v>
      </c>
      <c r="I21" s="585">
        <v>35507</v>
      </c>
      <c r="J21" s="585">
        <v>4924</v>
      </c>
      <c r="K21" s="586">
        <v>62945</v>
      </c>
      <c r="L21" s="586">
        <v>20</v>
      </c>
      <c r="M21" s="586">
        <v>9</v>
      </c>
      <c r="N21" s="586">
        <v>-12</v>
      </c>
      <c r="O21" s="586">
        <v>0</v>
      </c>
      <c r="P21" s="586">
        <v>-1</v>
      </c>
      <c r="Q21" s="587">
        <v>103303</v>
      </c>
    </row>
    <row r="22" spans="2:17" ht="19.5" customHeight="1" x14ac:dyDescent="0.35">
      <c r="B22" s="17" t="s">
        <v>280</v>
      </c>
      <c r="C22" s="585">
        <v>1287</v>
      </c>
      <c r="D22" s="585">
        <v>52551</v>
      </c>
      <c r="E22" s="585">
        <v>-5756</v>
      </c>
      <c r="F22" s="585">
        <v>-176584</v>
      </c>
      <c r="G22" s="585">
        <v>23459</v>
      </c>
      <c r="H22" s="585">
        <v>1314</v>
      </c>
      <c r="I22" s="585">
        <v>-498443</v>
      </c>
      <c r="J22" s="585">
        <v>-306101</v>
      </c>
      <c r="K22" s="586">
        <v>-3838</v>
      </c>
      <c r="L22" s="586">
        <v>-748352</v>
      </c>
      <c r="M22" s="586">
        <v>-25291</v>
      </c>
      <c r="N22" s="586">
        <v>726833</v>
      </c>
      <c r="O22" s="586">
        <v>0</v>
      </c>
      <c r="P22" s="586">
        <v>2732</v>
      </c>
      <c r="Q22" s="587">
        <v>-956190</v>
      </c>
    </row>
    <row r="23" spans="2:17" ht="19.5" customHeight="1" x14ac:dyDescent="0.35">
      <c r="B23" s="17" t="s">
        <v>281</v>
      </c>
      <c r="C23" s="585">
        <v>0</v>
      </c>
      <c r="D23" s="585">
        <v>0</v>
      </c>
      <c r="E23" s="585">
        <v>0</v>
      </c>
      <c r="F23" s="585">
        <v>0</v>
      </c>
      <c r="G23" s="585">
        <v>0</v>
      </c>
      <c r="H23" s="585">
        <v>0</v>
      </c>
      <c r="I23" s="585">
        <v>0</v>
      </c>
      <c r="J23" s="585">
        <v>0</v>
      </c>
      <c r="K23" s="585">
        <v>0</v>
      </c>
      <c r="L23" s="586">
        <v>0</v>
      </c>
      <c r="M23" s="586">
        <v>0</v>
      </c>
      <c r="N23" s="586">
        <v>0</v>
      </c>
      <c r="O23" s="586">
        <v>-538985.78343387845</v>
      </c>
      <c r="P23" s="586">
        <v>0</v>
      </c>
      <c r="Q23" s="587">
        <v>-538985.78343387845</v>
      </c>
    </row>
    <row r="24" spans="2:17" ht="19.5" customHeight="1" x14ac:dyDescent="0.35">
      <c r="B24" s="17" t="s">
        <v>38</v>
      </c>
      <c r="C24" s="585">
        <v>0</v>
      </c>
      <c r="D24" s="585">
        <v>-25127.754000000001</v>
      </c>
      <c r="E24" s="585">
        <v>6641.9979999999996</v>
      </c>
      <c r="F24" s="585">
        <v>-134694.73300000001</v>
      </c>
      <c r="G24" s="585">
        <v>-15376.733</v>
      </c>
      <c r="H24" s="585">
        <v>116318.84299999999</v>
      </c>
      <c r="I24" s="585">
        <v>-151788.946</v>
      </c>
      <c r="J24" s="585">
        <v>-281387.58899999998</v>
      </c>
      <c r="K24" s="586">
        <v>0</v>
      </c>
      <c r="L24" s="586">
        <v>5151.4669999999996</v>
      </c>
      <c r="M24" s="586">
        <v>267.81200000000001</v>
      </c>
      <c r="N24" s="586">
        <v>42606.455999999998</v>
      </c>
      <c r="O24" s="586">
        <v>-22689.871999999999</v>
      </c>
      <c r="P24" s="586">
        <v>1088.1420000000001</v>
      </c>
      <c r="Q24" s="587">
        <v>-458990.90899999999</v>
      </c>
    </row>
    <row r="25" spans="2:17" ht="19.5" customHeight="1" x14ac:dyDescent="0.35">
      <c r="B25" s="17" t="s">
        <v>39</v>
      </c>
      <c r="C25" s="585">
        <v>0</v>
      </c>
      <c r="D25" s="585">
        <v>-20534.085317628909</v>
      </c>
      <c r="E25" s="585">
        <v>-24365.28101816147</v>
      </c>
      <c r="F25" s="585">
        <v>21727.032568966821</v>
      </c>
      <c r="G25" s="585">
        <v>7863.8445414441167</v>
      </c>
      <c r="H25" s="585">
        <v>-71391.083495773375</v>
      </c>
      <c r="I25" s="585">
        <v>-325562.50200024701</v>
      </c>
      <c r="J25" s="585">
        <v>-201856.25947896729</v>
      </c>
      <c r="K25" s="586">
        <v>-7790.8107778854146</v>
      </c>
      <c r="L25" s="586">
        <v>-3165.9320049869302</v>
      </c>
      <c r="M25" s="586">
        <v>-24244.27121766207</v>
      </c>
      <c r="N25" s="586">
        <v>56084.951942727494</v>
      </c>
      <c r="O25" s="586">
        <v>0</v>
      </c>
      <c r="P25" s="586">
        <v>118968.4828653923</v>
      </c>
      <c r="Q25" s="587">
        <v>-474265.9133927818</v>
      </c>
    </row>
    <row r="26" spans="2:17" ht="19.5" customHeight="1" x14ac:dyDescent="0.35">
      <c r="B26" s="17" t="s">
        <v>40</v>
      </c>
      <c r="C26" s="585">
        <v>0</v>
      </c>
      <c r="D26" s="585">
        <v>-73825.823284912054</v>
      </c>
      <c r="E26" s="585">
        <v>7172.9888905207554</v>
      </c>
      <c r="F26" s="585">
        <v>81266.482775483542</v>
      </c>
      <c r="G26" s="585">
        <v>17780.986751299719</v>
      </c>
      <c r="H26" s="585">
        <v>14730.140092531279</v>
      </c>
      <c r="I26" s="585">
        <v>-50982.02728226575</v>
      </c>
      <c r="J26" s="585">
        <v>-202495.54121943589</v>
      </c>
      <c r="K26" s="586">
        <v>0</v>
      </c>
      <c r="L26" s="586">
        <v>9402.8115682255175</v>
      </c>
      <c r="M26" s="586">
        <v>11437.976685774949</v>
      </c>
      <c r="N26" s="586">
        <v>43172.359675520311</v>
      </c>
      <c r="O26" s="586">
        <v>-129355.0217864646</v>
      </c>
      <c r="P26" s="586">
        <v>29961.926718867198</v>
      </c>
      <c r="Q26" s="587">
        <v>-241732.74041485501</v>
      </c>
    </row>
    <row r="27" spans="2:17" ht="19.5" customHeight="1" x14ac:dyDescent="0.35">
      <c r="B27" s="17" t="s">
        <v>41</v>
      </c>
      <c r="C27" s="585">
        <v>104.8012347257398</v>
      </c>
      <c r="D27" s="585">
        <v>8086.6204312189666</v>
      </c>
      <c r="E27" s="585">
        <v>16924.010155444761</v>
      </c>
      <c r="F27" s="585">
        <v>73404.984082789306</v>
      </c>
      <c r="G27" s="585">
        <v>52476.236997523847</v>
      </c>
      <c r="H27" s="585">
        <v>26130.84171013358</v>
      </c>
      <c r="I27" s="585">
        <v>17241.84707579072</v>
      </c>
      <c r="J27" s="585">
        <v>-183815.2143691176</v>
      </c>
      <c r="K27" s="586">
        <v>0</v>
      </c>
      <c r="L27" s="586">
        <v>14495.33673461989</v>
      </c>
      <c r="M27" s="586">
        <v>9498.1784138221701</v>
      </c>
      <c r="N27" s="586">
        <v>141285.76366485111</v>
      </c>
      <c r="O27" s="586">
        <v>0</v>
      </c>
      <c r="P27" s="586">
        <v>103613.71323605379</v>
      </c>
      <c r="Q27" s="587">
        <v>279447.11936785618</v>
      </c>
    </row>
    <row r="28" spans="2:17" ht="19.5" customHeight="1" x14ac:dyDescent="0.35">
      <c r="B28" s="17" t="s">
        <v>282</v>
      </c>
      <c r="C28" s="585">
        <v>13126</v>
      </c>
      <c r="D28" s="585">
        <v>4230</v>
      </c>
      <c r="E28" s="585">
        <v>-19284</v>
      </c>
      <c r="F28" s="585">
        <v>15802</v>
      </c>
      <c r="G28" s="585">
        <v>-169832</v>
      </c>
      <c r="H28" s="585">
        <v>8800</v>
      </c>
      <c r="I28" s="585">
        <v>-651856</v>
      </c>
      <c r="J28" s="585">
        <v>-372428</v>
      </c>
      <c r="K28" s="586">
        <v>0</v>
      </c>
      <c r="L28" s="586">
        <v>-3215</v>
      </c>
      <c r="M28" s="586">
        <v>-24745</v>
      </c>
      <c r="N28" s="586">
        <v>-182253</v>
      </c>
      <c r="O28" s="586">
        <v>-462491</v>
      </c>
      <c r="P28" s="586">
        <v>-49409</v>
      </c>
      <c r="Q28" s="587">
        <v>-1893556</v>
      </c>
    </row>
    <row r="29" spans="2:17" ht="19.5" customHeight="1" x14ac:dyDescent="0.35">
      <c r="B29" s="17" t="s">
        <v>42</v>
      </c>
      <c r="C29" s="585">
        <v>1956.24</v>
      </c>
      <c r="D29" s="585">
        <v>-25521.407941510159</v>
      </c>
      <c r="E29" s="585">
        <v>-14030.736538589141</v>
      </c>
      <c r="F29" s="585">
        <v>35068.564155922897</v>
      </c>
      <c r="G29" s="585">
        <v>-2785.7069497586881</v>
      </c>
      <c r="H29" s="585">
        <v>-27255.395346076031</v>
      </c>
      <c r="I29" s="585">
        <v>-362523.85728233721</v>
      </c>
      <c r="J29" s="585">
        <v>-338627.3626235702</v>
      </c>
      <c r="K29" s="586">
        <v>-192875.43360930181</v>
      </c>
      <c r="L29" s="586">
        <v>8760.2666515183118</v>
      </c>
      <c r="M29" s="586">
        <v>3075.787620132156</v>
      </c>
      <c r="N29" s="586">
        <v>-46408.515873646531</v>
      </c>
      <c r="O29" s="586">
        <v>0</v>
      </c>
      <c r="P29" s="586">
        <v>-3025.956251677308</v>
      </c>
      <c r="Q29" s="587">
        <v>-964193.51398889348</v>
      </c>
    </row>
    <row r="30" spans="2:17" ht="19.5" customHeight="1" x14ac:dyDescent="0.35">
      <c r="B30" s="17" t="s">
        <v>283</v>
      </c>
      <c r="C30" s="585">
        <v>1037.7390680200201</v>
      </c>
      <c r="D30" s="585">
        <v>977.33493274788555</v>
      </c>
      <c r="E30" s="585">
        <v>21562.803800848811</v>
      </c>
      <c r="F30" s="585">
        <v>41979.767104737817</v>
      </c>
      <c r="G30" s="585">
        <v>-2533.9107539751831</v>
      </c>
      <c r="H30" s="585">
        <v>-9675.1887847523467</v>
      </c>
      <c r="I30" s="585">
        <v>-157675.78026611451</v>
      </c>
      <c r="J30" s="585">
        <v>-15157.233055642189</v>
      </c>
      <c r="K30" s="586">
        <v>0</v>
      </c>
      <c r="L30" s="586">
        <v>-112533.5679872672</v>
      </c>
      <c r="M30" s="586">
        <v>13085.970349409159</v>
      </c>
      <c r="N30" s="586">
        <v>211579.13769240529</v>
      </c>
      <c r="O30" s="586">
        <v>1510809.112615068</v>
      </c>
      <c r="P30" s="586">
        <v>-1404964.6307082069</v>
      </c>
      <c r="Q30" s="587">
        <v>98491.554007278915</v>
      </c>
    </row>
    <row r="31" spans="2:17" ht="19.5" customHeight="1" x14ac:dyDescent="0.35">
      <c r="B31" s="17" t="s">
        <v>284</v>
      </c>
      <c r="C31" s="585">
        <v>0</v>
      </c>
      <c r="D31" s="585">
        <v>2792.1419999999998</v>
      </c>
      <c r="E31" s="585">
        <v>5348.8909999999996</v>
      </c>
      <c r="F31" s="585">
        <v>11620.833000000001</v>
      </c>
      <c r="G31" s="585">
        <v>-12081.04</v>
      </c>
      <c r="H31" s="585">
        <v>-4278.9989999999998</v>
      </c>
      <c r="I31" s="585">
        <v>-43355.006999999998</v>
      </c>
      <c r="J31" s="585">
        <v>-10967.574000000001</v>
      </c>
      <c r="K31" s="586">
        <v>0</v>
      </c>
      <c r="L31" s="586">
        <v>1258.068</v>
      </c>
      <c r="M31" s="586">
        <v>499.803</v>
      </c>
      <c r="N31" s="586">
        <v>28997.870999999999</v>
      </c>
      <c r="O31" s="586">
        <v>26121.928</v>
      </c>
      <c r="P31" s="586">
        <v>2642.471</v>
      </c>
      <c r="Q31" s="587">
        <v>8599.3870000000006</v>
      </c>
    </row>
    <row r="32" spans="2:17" ht="19.5" customHeight="1" x14ac:dyDescent="0.35">
      <c r="B32" s="17" t="s">
        <v>285</v>
      </c>
      <c r="C32" s="585">
        <v>0</v>
      </c>
      <c r="D32" s="585">
        <v>9447.018</v>
      </c>
      <c r="E32" s="585">
        <v>-27730.52219</v>
      </c>
      <c r="F32" s="585">
        <v>44801.656000000003</v>
      </c>
      <c r="G32" s="585">
        <v>14903.80439661431</v>
      </c>
      <c r="H32" s="585">
        <v>1149.9017394340451</v>
      </c>
      <c r="I32" s="585">
        <v>-168095.5592292166</v>
      </c>
      <c r="J32" s="585">
        <v>532685.42148543068</v>
      </c>
      <c r="K32" s="586">
        <v>-446071.12800000003</v>
      </c>
      <c r="L32" s="586">
        <v>13322.46957210278</v>
      </c>
      <c r="M32" s="586">
        <v>-38422.160413116319</v>
      </c>
      <c r="N32" s="586">
        <v>-38029.308726939918</v>
      </c>
      <c r="O32" s="586">
        <v>0</v>
      </c>
      <c r="P32" s="586">
        <v>2686.5821756908399</v>
      </c>
      <c r="Q32" s="587">
        <v>-99351.825190000105</v>
      </c>
    </row>
    <row r="33" spans="2:17" ht="19.5" customHeight="1" x14ac:dyDescent="0.35">
      <c r="B33" s="17" t="s">
        <v>286</v>
      </c>
      <c r="C33" s="585">
        <v>0</v>
      </c>
      <c r="D33" s="585">
        <v>3927.7927307617701</v>
      </c>
      <c r="E33" s="585">
        <v>5344.017691922154</v>
      </c>
      <c r="F33" s="585">
        <v>42605.942624090581</v>
      </c>
      <c r="G33" s="585">
        <v>33611.271348815739</v>
      </c>
      <c r="H33" s="585">
        <v>1703.549303472334</v>
      </c>
      <c r="I33" s="585">
        <v>10873.22482350805</v>
      </c>
      <c r="J33" s="585">
        <v>-179188.14410948829</v>
      </c>
      <c r="K33" s="586">
        <v>-45884.766446837828</v>
      </c>
      <c r="L33" s="586">
        <v>2595.4267487187831</v>
      </c>
      <c r="M33" s="586">
        <v>-18084.702135070642</v>
      </c>
      <c r="N33" s="586">
        <v>99053.112370050847</v>
      </c>
      <c r="O33" s="586">
        <v>2311.3587379283981</v>
      </c>
      <c r="P33" s="586">
        <v>4210.2615066471326</v>
      </c>
      <c r="Q33" s="587">
        <v>-36921.654805480917</v>
      </c>
    </row>
    <row r="34" spans="2:17" ht="19.5" customHeight="1" x14ac:dyDescent="0.35">
      <c r="B34" s="17" t="s">
        <v>287</v>
      </c>
      <c r="C34" s="585">
        <v>0</v>
      </c>
      <c r="D34" s="585">
        <v>-5731.8608711455154</v>
      </c>
      <c r="E34" s="585">
        <v>-673.53439626260388</v>
      </c>
      <c r="F34" s="585">
        <v>-2170.807398151022</v>
      </c>
      <c r="G34" s="585">
        <v>-1085.449032411756</v>
      </c>
      <c r="H34" s="585">
        <v>0</v>
      </c>
      <c r="I34" s="585">
        <v>-18395.85166158163</v>
      </c>
      <c r="J34" s="585">
        <v>-1912.1748330609089</v>
      </c>
      <c r="K34" s="586">
        <v>0</v>
      </c>
      <c r="L34" s="586">
        <v>-269.47195047575173</v>
      </c>
      <c r="M34" s="586">
        <v>-185.9264381045617</v>
      </c>
      <c r="N34" s="586">
        <v>871.96752709611133</v>
      </c>
      <c r="O34" s="586">
        <v>232578.5257164283</v>
      </c>
      <c r="P34" s="586">
        <v>-3070.980228833454</v>
      </c>
      <c r="Q34" s="587">
        <v>199954.43643349709</v>
      </c>
    </row>
    <row r="35" spans="2:17" ht="19.5" customHeight="1" x14ac:dyDescent="0.35">
      <c r="B35" s="17" t="s">
        <v>288</v>
      </c>
      <c r="C35" s="585">
        <v>0</v>
      </c>
      <c r="D35" s="585">
        <v>0</v>
      </c>
      <c r="E35" s="585">
        <v>0</v>
      </c>
      <c r="F35" s="585">
        <v>0</v>
      </c>
      <c r="G35" s="585">
        <v>0</v>
      </c>
      <c r="H35" s="585">
        <v>0</v>
      </c>
      <c r="I35" s="585">
        <v>0</v>
      </c>
      <c r="J35" s="585">
        <v>0</v>
      </c>
      <c r="K35" s="586">
        <v>0</v>
      </c>
      <c r="L35" s="586">
        <v>0</v>
      </c>
      <c r="M35" s="586">
        <v>0</v>
      </c>
      <c r="N35" s="586">
        <v>0</v>
      </c>
      <c r="O35" s="586">
        <v>-20421.910514551419</v>
      </c>
      <c r="P35" s="586">
        <v>-51740.589177644819</v>
      </c>
      <c r="Q35" s="587">
        <v>-72162.49969219623</v>
      </c>
    </row>
    <row r="36" spans="2:17" ht="19.5" customHeight="1" x14ac:dyDescent="0.35">
      <c r="B36" s="17" t="s">
        <v>48</v>
      </c>
      <c r="C36" s="585">
        <v>-6476.0485466470354</v>
      </c>
      <c r="D36" s="585">
        <v>19773.23909812919</v>
      </c>
      <c r="E36" s="585">
        <v>-13023.392043255701</v>
      </c>
      <c r="F36" s="585">
        <v>61340.142044587388</v>
      </c>
      <c r="G36" s="585">
        <v>40556.826566701457</v>
      </c>
      <c r="H36" s="585">
        <v>8749.8766031379673</v>
      </c>
      <c r="I36" s="585">
        <v>-5250.9337938026783</v>
      </c>
      <c r="J36" s="585">
        <v>229527.72132946769</v>
      </c>
      <c r="K36" s="586">
        <v>-1255.6656115091751</v>
      </c>
      <c r="L36" s="586">
        <v>-11770.79920024176</v>
      </c>
      <c r="M36" s="586">
        <v>32735.53539038698</v>
      </c>
      <c r="N36" s="586">
        <v>22846.526549277041</v>
      </c>
      <c r="O36" s="586">
        <v>1445.2637480693829</v>
      </c>
      <c r="P36" s="586">
        <v>7507.4543463718264</v>
      </c>
      <c r="Q36" s="587">
        <v>386705.74648067268</v>
      </c>
    </row>
    <row r="37" spans="2:17" ht="19.5" customHeight="1" x14ac:dyDescent="0.35">
      <c r="B37" s="17" t="s">
        <v>49</v>
      </c>
      <c r="C37" s="585">
        <v>0</v>
      </c>
      <c r="D37" s="585">
        <v>6692.735510323595</v>
      </c>
      <c r="E37" s="585">
        <v>4860.5564485596606</v>
      </c>
      <c r="F37" s="585">
        <v>66638.090383156697</v>
      </c>
      <c r="G37" s="585">
        <v>-10824.48960769139</v>
      </c>
      <c r="H37" s="585">
        <v>59181.743337902597</v>
      </c>
      <c r="I37" s="585">
        <v>26216.720786420821</v>
      </c>
      <c r="J37" s="585">
        <v>-6393.9857598438557</v>
      </c>
      <c r="K37" s="586">
        <v>0</v>
      </c>
      <c r="L37" s="586">
        <v>3300.9309336857182</v>
      </c>
      <c r="M37" s="586">
        <v>-957.1939781374931</v>
      </c>
      <c r="N37" s="586">
        <v>37758.380326184451</v>
      </c>
      <c r="O37" s="586">
        <v>4615.6374579867088</v>
      </c>
      <c r="P37" s="586">
        <v>12940.08490148089</v>
      </c>
      <c r="Q37" s="587">
        <v>204029.21074002839</v>
      </c>
    </row>
    <row r="38" spans="2:17" ht="19.5" customHeight="1" x14ac:dyDescent="0.35">
      <c r="B38" s="17" t="s">
        <v>289</v>
      </c>
      <c r="C38" s="585">
        <v>-17596.138999999999</v>
      </c>
      <c r="D38" s="585">
        <v>-11697.412</v>
      </c>
      <c r="E38" s="585">
        <v>-4315.9799999999996</v>
      </c>
      <c r="F38" s="585">
        <v>59365.283000000003</v>
      </c>
      <c r="G38" s="585">
        <v>35003.866999999998</v>
      </c>
      <c r="H38" s="585">
        <v>11644.13</v>
      </c>
      <c r="I38" s="585">
        <v>10449.242</v>
      </c>
      <c r="J38" s="585">
        <v>17302.243999999999</v>
      </c>
      <c r="K38" s="586">
        <v>-23045.044999999998</v>
      </c>
      <c r="L38" s="586">
        <v>-2668.2370000000001</v>
      </c>
      <c r="M38" s="586">
        <v>33770.332000000002</v>
      </c>
      <c r="N38" s="586">
        <v>115866.444</v>
      </c>
      <c r="O38" s="586">
        <v>94268.49</v>
      </c>
      <c r="P38" s="586">
        <v>18621.071</v>
      </c>
      <c r="Q38" s="587">
        <v>336968.29</v>
      </c>
    </row>
    <row r="39" spans="2:17" ht="19.5" customHeight="1" x14ac:dyDescent="0.35">
      <c r="B39" s="17" t="s">
        <v>50</v>
      </c>
      <c r="C39" s="585">
        <v>0</v>
      </c>
      <c r="D39" s="585">
        <v>31956.253917623551</v>
      </c>
      <c r="E39" s="585">
        <v>5124.5384538272001</v>
      </c>
      <c r="F39" s="585">
        <v>-76964.505437004045</v>
      </c>
      <c r="G39" s="585">
        <v>16481.485187462011</v>
      </c>
      <c r="H39" s="585">
        <v>5751.9885192636903</v>
      </c>
      <c r="I39" s="585">
        <v>-194979.92908195089</v>
      </c>
      <c r="J39" s="585">
        <v>170588.49121690061</v>
      </c>
      <c r="K39" s="586">
        <v>0</v>
      </c>
      <c r="L39" s="586">
        <v>5849.4565670391921</v>
      </c>
      <c r="M39" s="586">
        <v>20132.233828628519</v>
      </c>
      <c r="N39" s="586">
        <v>35890.759624895378</v>
      </c>
      <c r="O39" s="586">
        <v>-473416.96871001401</v>
      </c>
      <c r="P39" s="586">
        <v>5060.9550433863933</v>
      </c>
      <c r="Q39" s="587">
        <v>-448525.24086994241</v>
      </c>
    </row>
    <row r="40" spans="2:17" ht="19.5" customHeight="1" x14ac:dyDescent="0.35">
      <c r="B40" s="17" t="s">
        <v>51</v>
      </c>
      <c r="C40" s="585">
        <v>0</v>
      </c>
      <c r="D40" s="585">
        <v>13282</v>
      </c>
      <c r="E40" s="585">
        <v>54</v>
      </c>
      <c r="F40" s="585">
        <v>11065</v>
      </c>
      <c r="G40" s="585">
        <v>-7534</v>
      </c>
      <c r="H40" s="585">
        <v>-970</v>
      </c>
      <c r="I40" s="585">
        <v>142774</v>
      </c>
      <c r="J40" s="585">
        <v>-178388</v>
      </c>
      <c r="K40" s="586">
        <v>12363</v>
      </c>
      <c r="L40" s="586">
        <v>1387</v>
      </c>
      <c r="M40" s="586">
        <v>-1237</v>
      </c>
      <c r="N40" s="586">
        <v>12220</v>
      </c>
      <c r="O40" s="586">
        <v>0</v>
      </c>
      <c r="P40" s="586">
        <v>-1146</v>
      </c>
      <c r="Q40" s="587">
        <v>3870</v>
      </c>
    </row>
    <row r="41" spans="2:17" ht="19.5" customHeight="1" x14ac:dyDescent="0.35">
      <c r="B41" s="17" t="s">
        <v>52</v>
      </c>
      <c r="C41" s="585">
        <v>-942.08065029316197</v>
      </c>
      <c r="D41" s="585">
        <v>-7009.567918365</v>
      </c>
      <c r="E41" s="585">
        <v>-2982.7241797970378</v>
      </c>
      <c r="F41" s="585">
        <v>-1371.491379449162</v>
      </c>
      <c r="G41" s="585">
        <v>-10044.56080826737</v>
      </c>
      <c r="H41" s="585">
        <v>-329019.50674536038</v>
      </c>
      <c r="I41" s="585">
        <v>293778.69237989333</v>
      </c>
      <c r="J41" s="585">
        <v>203125.6892600001</v>
      </c>
      <c r="K41" s="586">
        <v>53379.074875404163</v>
      </c>
      <c r="L41" s="586">
        <v>7495.284702871334</v>
      </c>
      <c r="M41" s="586">
        <v>-817.94737624051334</v>
      </c>
      <c r="N41" s="586">
        <v>9560.7428491314549</v>
      </c>
      <c r="O41" s="586">
        <v>-1139814.266600027</v>
      </c>
      <c r="P41" s="586">
        <v>1023494.251</v>
      </c>
      <c r="Q41" s="587">
        <v>98831.589409500128</v>
      </c>
    </row>
    <row r="42" spans="2:17" ht="19.5" customHeight="1" x14ac:dyDescent="0.35">
      <c r="B42" s="17" t="s">
        <v>54</v>
      </c>
      <c r="C42" s="585">
        <v>0</v>
      </c>
      <c r="D42" s="585">
        <v>0</v>
      </c>
      <c r="E42" s="585">
        <v>0</v>
      </c>
      <c r="F42" s="585">
        <v>0</v>
      </c>
      <c r="G42" s="585">
        <v>0</v>
      </c>
      <c r="H42" s="585">
        <v>0</v>
      </c>
      <c r="I42" s="585">
        <v>0</v>
      </c>
      <c r="J42" s="585">
        <v>0</v>
      </c>
      <c r="K42" s="586">
        <v>0</v>
      </c>
      <c r="L42" s="586">
        <v>0</v>
      </c>
      <c r="M42" s="586">
        <v>0</v>
      </c>
      <c r="N42" s="586">
        <v>0</v>
      </c>
      <c r="O42" s="586">
        <v>0</v>
      </c>
      <c r="P42" s="586">
        <v>0</v>
      </c>
      <c r="Q42" s="587">
        <v>0</v>
      </c>
    </row>
    <row r="43" spans="2:17" ht="19.5" customHeight="1" x14ac:dyDescent="0.35">
      <c r="B43" s="163" t="s">
        <v>55</v>
      </c>
      <c r="C43" s="588">
        <f t="shared" ref="C43:Q43" si="0">SUM(C6:C42)</f>
        <v>-143019.1749139686</v>
      </c>
      <c r="D43" s="588">
        <f t="shared" si="0"/>
        <v>-118219.50485866299</v>
      </c>
      <c r="E43" s="588">
        <f t="shared" si="0"/>
        <v>145068.15296526012</v>
      </c>
      <c r="F43" s="588">
        <f t="shared" si="0"/>
        <v>167705.89319876375</v>
      </c>
      <c r="G43" s="588">
        <f t="shared" si="0"/>
        <v>-69881.125529940022</v>
      </c>
      <c r="H43" s="588">
        <f t="shared" si="0"/>
        <v>-7010.5430354631972</v>
      </c>
      <c r="I43" s="588">
        <f t="shared" si="0"/>
        <v>-2631151.7893365021</v>
      </c>
      <c r="J43" s="588">
        <f t="shared" si="0"/>
        <v>-2309459.9701635172</v>
      </c>
      <c r="K43" s="588">
        <f t="shared" si="0"/>
        <v>-925443.35124760238</v>
      </c>
      <c r="L43" s="588">
        <f t="shared" si="0"/>
        <v>-586561.48770506075</v>
      </c>
      <c r="M43" s="588">
        <f t="shared" si="0"/>
        <v>230708.43515696528</v>
      </c>
      <c r="N43" s="588">
        <f t="shared" si="0"/>
        <v>2644215.3137823096</v>
      </c>
      <c r="O43" s="588">
        <f t="shared" si="0"/>
        <v>-1971936.8939422856</v>
      </c>
      <c r="P43" s="588">
        <f t="shared" si="0"/>
        <v>-112254.21894959023</v>
      </c>
      <c r="Q43" s="588">
        <f t="shared" si="0"/>
        <v>-5687241.2645792933</v>
      </c>
    </row>
    <row r="44" spans="2:17" ht="19.5" customHeight="1" x14ac:dyDescent="0.35">
      <c r="B44" s="794" t="s">
        <v>56</v>
      </c>
      <c r="C44" s="723"/>
      <c r="D44" s="723"/>
      <c r="E44" s="723"/>
      <c r="F44" s="723"/>
      <c r="G44" s="723"/>
      <c r="H44" s="723"/>
      <c r="I44" s="723"/>
      <c r="J44" s="723"/>
      <c r="K44" s="723"/>
      <c r="L44" s="723"/>
      <c r="M44" s="723"/>
      <c r="N44" s="723"/>
      <c r="O44" s="723"/>
      <c r="P44" s="723"/>
      <c r="Q44" s="724"/>
    </row>
    <row r="45" spans="2:17" ht="19.5" customHeight="1" x14ac:dyDescent="0.35">
      <c r="B45" s="17" t="s">
        <v>57</v>
      </c>
      <c r="C45" s="585">
        <v>12166.33709010623</v>
      </c>
      <c r="D45" s="585">
        <v>263517.2409086228</v>
      </c>
      <c r="E45" s="585">
        <v>15481.33556679476</v>
      </c>
      <c r="F45" s="585">
        <v>125526.1573918853</v>
      </c>
      <c r="G45" s="585">
        <v>47722.422557733327</v>
      </c>
      <c r="H45" s="585">
        <v>-52276.229996769413</v>
      </c>
      <c r="I45" s="585">
        <v>6305.7682830692011</v>
      </c>
      <c r="J45" s="585">
        <v>4921.7723345608938</v>
      </c>
      <c r="K45" s="585">
        <v>0</v>
      </c>
      <c r="L45" s="585">
        <v>-11764.009125022319</v>
      </c>
      <c r="M45" s="585">
        <v>-2590.7150717408481</v>
      </c>
      <c r="N45" s="585">
        <v>18030.932275843588</v>
      </c>
      <c r="O45" s="585">
        <v>576960.18648805737</v>
      </c>
      <c r="P45" s="585">
        <v>-437176.08453596692</v>
      </c>
      <c r="Q45" s="587">
        <v>566825.11416717398</v>
      </c>
    </row>
    <row r="46" spans="2:17" ht="19.5" customHeight="1" x14ac:dyDescent="0.35">
      <c r="B46" s="17" t="s">
        <v>290</v>
      </c>
      <c r="C46" s="585">
        <v>3839.3793711996882</v>
      </c>
      <c r="D46" s="585">
        <v>96482.800838109455</v>
      </c>
      <c r="E46" s="585">
        <v>-159095.72099999999</v>
      </c>
      <c r="F46" s="585">
        <v>554111.93116848648</v>
      </c>
      <c r="G46" s="585">
        <v>29149.07533120201</v>
      </c>
      <c r="H46" s="585">
        <v>53627.151600448393</v>
      </c>
      <c r="I46" s="596">
        <v>0</v>
      </c>
      <c r="J46" s="596">
        <v>-253397.0457337925</v>
      </c>
      <c r="K46" s="585">
        <v>0</v>
      </c>
      <c r="L46" s="585">
        <v>98659.551100414072</v>
      </c>
      <c r="M46" s="585">
        <v>0</v>
      </c>
      <c r="N46" s="585">
        <v>0</v>
      </c>
      <c r="O46" s="585">
        <v>671935.90350325441</v>
      </c>
      <c r="P46" s="585">
        <v>241557.03091667811</v>
      </c>
      <c r="Q46" s="587">
        <v>1336870.0570960001</v>
      </c>
    </row>
    <row r="47" spans="2:17" ht="19.5" customHeight="1" x14ac:dyDescent="0.35">
      <c r="B47" s="17" t="s">
        <v>291</v>
      </c>
      <c r="C47" s="585">
        <v>1601.3997185108769</v>
      </c>
      <c r="D47" s="585">
        <v>13831.91462971709</v>
      </c>
      <c r="E47" s="585">
        <v>-136629.1102591232</v>
      </c>
      <c r="F47" s="585">
        <v>-306701.25090860907</v>
      </c>
      <c r="G47" s="585">
        <v>548047.92487341946</v>
      </c>
      <c r="H47" s="585">
        <v>53969.210785039832</v>
      </c>
      <c r="I47" s="596">
        <v>31046.246307881149</v>
      </c>
      <c r="J47" s="596">
        <v>43554.969593494599</v>
      </c>
      <c r="K47" s="585">
        <v>11242.942999999999</v>
      </c>
      <c r="L47" s="585">
        <v>11756.511633943819</v>
      </c>
      <c r="M47" s="585">
        <v>-36836.385030177342</v>
      </c>
      <c r="N47" s="585">
        <v>54455.835719854542</v>
      </c>
      <c r="O47" s="585">
        <v>-266967.9475111916</v>
      </c>
      <c r="P47" s="585">
        <v>326874.90883478028</v>
      </c>
      <c r="Q47" s="587">
        <v>349247.17138754053</v>
      </c>
    </row>
    <row r="48" spans="2:17" ht="19.5" customHeight="1" x14ac:dyDescent="0.35">
      <c r="B48" s="17" t="s">
        <v>59</v>
      </c>
      <c r="C48" s="585">
        <v>-13573.696489999989</v>
      </c>
      <c r="D48" s="585">
        <v>192037.853789999</v>
      </c>
      <c r="E48" s="585">
        <v>45714.712</v>
      </c>
      <c r="F48" s="585">
        <v>318391.60822000029</v>
      </c>
      <c r="G48" s="585">
        <v>101395.909</v>
      </c>
      <c r="H48" s="585">
        <v>187707.13290000011</v>
      </c>
      <c r="I48" s="585">
        <v>25088.371999999999</v>
      </c>
      <c r="J48" s="585">
        <v>125263.43399999999</v>
      </c>
      <c r="K48" s="585">
        <v>215391.823</v>
      </c>
      <c r="L48" s="585">
        <v>127826.75</v>
      </c>
      <c r="M48" s="585">
        <v>-70950.576000000001</v>
      </c>
      <c r="N48" s="585">
        <v>668062.85</v>
      </c>
      <c r="O48" s="585">
        <v>689857.098</v>
      </c>
      <c r="P48" s="585">
        <v>28307.868889999871</v>
      </c>
      <c r="Q48" s="587">
        <v>2640521.1393099991</v>
      </c>
    </row>
    <row r="49" spans="2:17" ht="19.5" customHeight="1" x14ac:dyDescent="0.35">
      <c r="B49" s="245" t="s">
        <v>292</v>
      </c>
      <c r="C49" s="594">
        <v>37166.873807772361</v>
      </c>
      <c r="D49" s="594">
        <v>-365942.00709094189</v>
      </c>
      <c r="E49" s="594">
        <v>-802.90978050791375</v>
      </c>
      <c r="F49" s="594">
        <v>231035.2038218923</v>
      </c>
      <c r="G49" s="594">
        <v>-512567.52891369408</v>
      </c>
      <c r="H49" s="594">
        <v>-54558.692245743659</v>
      </c>
      <c r="I49" s="594">
        <v>-7841.1698930071871</v>
      </c>
      <c r="J49" s="594">
        <v>10897.42074433002</v>
      </c>
      <c r="K49" s="594">
        <v>0</v>
      </c>
      <c r="L49" s="594">
        <v>1072124.799638056</v>
      </c>
      <c r="M49" s="594">
        <v>-4513.8043149983496</v>
      </c>
      <c r="N49" s="594">
        <v>-89188.131111994837</v>
      </c>
      <c r="O49" s="594">
        <v>18245.73416767997</v>
      </c>
      <c r="P49" s="594">
        <v>-20601.600704327469</v>
      </c>
      <c r="Q49" s="598">
        <v>313454.1881245157</v>
      </c>
    </row>
    <row r="50" spans="2:17" ht="19.5" customHeight="1" x14ac:dyDescent="0.35">
      <c r="B50" s="244" t="s">
        <v>55</v>
      </c>
      <c r="C50" s="599">
        <f t="shared" ref="C50:Q50" si="1">SUM(C45:C49)</f>
        <v>41200.293497589169</v>
      </c>
      <c r="D50" s="599">
        <f t="shared" si="1"/>
        <v>199927.80307550647</v>
      </c>
      <c r="E50" s="599">
        <f t="shared" si="1"/>
        <v>-235331.69347283634</v>
      </c>
      <c r="F50" s="599">
        <f t="shared" si="1"/>
        <v>922363.6496936552</v>
      </c>
      <c r="G50" s="599">
        <f t="shared" si="1"/>
        <v>213747.80284866074</v>
      </c>
      <c r="H50" s="599">
        <f t="shared" si="1"/>
        <v>188468.57304297527</v>
      </c>
      <c r="I50" s="599">
        <f t="shared" si="1"/>
        <v>54599.216697943164</v>
      </c>
      <c r="J50" s="599">
        <f t="shared" si="1"/>
        <v>-68759.44906140698</v>
      </c>
      <c r="K50" s="599">
        <f t="shared" si="1"/>
        <v>226634.766</v>
      </c>
      <c r="L50" s="599">
        <f t="shared" si="1"/>
        <v>1298603.6032473915</v>
      </c>
      <c r="M50" s="599">
        <f t="shared" si="1"/>
        <v>-114891.48041691654</v>
      </c>
      <c r="N50" s="599">
        <f t="shared" si="1"/>
        <v>651361.48688370327</v>
      </c>
      <c r="O50" s="599">
        <f t="shared" si="1"/>
        <v>1690030.9746478002</v>
      </c>
      <c r="P50" s="599">
        <f t="shared" si="1"/>
        <v>138962.12340116387</v>
      </c>
      <c r="Q50" s="599">
        <f t="shared" si="1"/>
        <v>5206917.6700852299</v>
      </c>
    </row>
    <row r="51" spans="2:17" ht="19.5" customHeight="1" x14ac:dyDescent="0.35">
      <c r="B51" s="838" t="s">
        <v>61</v>
      </c>
      <c r="C51" s="728"/>
      <c r="D51" s="728"/>
      <c r="E51" s="728"/>
      <c r="F51" s="728"/>
      <c r="G51" s="728"/>
      <c r="H51" s="728"/>
      <c r="I51" s="728"/>
      <c r="J51" s="728"/>
      <c r="K51" s="728"/>
      <c r="L51" s="728"/>
      <c r="M51" s="728"/>
      <c r="N51" s="728"/>
      <c r="O51" s="728"/>
      <c r="P51" s="728"/>
      <c r="Q51" s="728"/>
    </row>
  </sheetData>
  <sheetProtection algorithmName="SHA-512" hashValue="LR34U2iz0gkzEJttcWUzil4OkzjrQrgceRMgy/hjgRH5H55Jit39WpRx+evEKwpbFlkpVM3XKFUZqCAdoymHIg==" saltValue="0ypHLUSw882WXKz25bvUiw==" spinCount="100000" sheet="1" objects="1" scenarios="1"/>
  <mergeCells count="4">
    <mergeCell ref="B5:Q5"/>
    <mergeCell ref="B51:Q51"/>
    <mergeCell ref="B3:Q3"/>
    <mergeCell ref="B44:Q44"/>
  </mergeCells>
  <pageMargins left="0.7" right="0.7" top="0.75" bottom="0.75" header="0.3" footer="0.3"/>
  <pageSetup scale="44" orientation="landscape"/>
  <headerFooter>
    <oddFooter>&amp;C_x000D_&amp;1#&amp;"Calibri"&amp;11&amp;K000000 Britam Public</oddFooter>
  </headerFooter>
  <drawing r:id="rId1"/>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0"/>
  <dimension ref="B2:I42"/>
  <sheetViews>
    <sheetView workbookViewId="0">
      <selection activeCell="E35" sqref="E35"/>
    </sheetView>
  </sheetViews>
  <sheetFormatPr defaultColWidth="9.1796875" defaultRowHeight="14" x14ac:dyDescent="0.3"/>
  <cols>
    <col min="1" max="1" width="9.1796875" style="81" customWidth="1"/>
    <col min="2" max="2" width="21.453125" style="96" bestFit="1" customWidth="1"/>
    <col min="3" max="3" width="38.81640625" style="97" customWidth="1"/>
    <col min="4" max="4" width="21.54296875" style="98" bestFit="1" customWidth="1"/>
    <col min="5" max="5" width="18.1796875" style="96" bestFit="1" customWidth="1"/>
    <col min="6" max="6" width="18.81640625" style="98" customWidth="1"/>
    <col min="7" max="7" width="45.1796875" style="98" customWidth="1"/>
    <col min="8" max="8" width="14.453125" style="95" customWidth="1"/>
    <col min="9" max="9" width="18" style="81" customWidth="1"/>
    <col min="10" max="10" width="13.54296875" style="81" bestFit="1" customWidth="1"/>
    <col min="11" max="11" width="20.453125" style="81" bestFit="1" customWidth="1"/>
    <col min="12" max="12" width="20.54296875" style="81" bestFit="1" customWidth="1"/>
    <col min="13" max="13" width="12.453125" style="81" bestFit="1" customWidth="1"/>
    <col min="14" max="14" width="20.453125" style="81" bestFit="1" customWidth="1"/>
    <col min="15" max="15" width="20.54296875" style="81" bestFit="1" customWidth="1"/>
    <col min="16" max="37" width="9.1796875" style="81" customWidth="1"/>
    <col min="38" max="16384" width="9.1796875" style="81"/>
  </cols>
  <sheetData>
    <row r="2" spans="2:9" ht="13.5" customHeight="1" x14ac:dyDescent="0.35">
      <c r="B2" s="843" t="s">
        <v>491</v>
      </c>
      <c r="C2" s="723"/>
      <c r="D2" s="723"/>
      <c r="E2" s="723"/>
      <c r="F2" s="723"/>
      <c r="G2" s="723"/>
      <c r="H2" s="723"/>
      <c r="I2" s="724"/>
    </row>
    <row r="3" spans="2:9" ht="13.5" customHeight="1" x14ac:dyDescent="0.35">
      <c r="B3" s="846" t="s">
        <v>492</v>
      </c>
      <c r="C3" s="723"/>
      <c r="D3" s="723"/>
      <c r="E3" s="724"/>
      <c r="F3" s="842" t="s">
        <v>493</v>
      </c>
      <c r="G3" s="723"/>
      <c r="H3" s="723"/>
      <c r="I3" s="724"/>
    </row>
    <row r="4" spans="2:9" ht="13.5" customHeight="1" x14ac:dyDescent="0.3">
      <c r="B4" s="68" t="s">
        <v>494</v>
      </c>
      <c r="C4" s="82" t="s">
        <v>1</v>
      </c>
      <c r="D4" s="83" t="s">
        <v>495</v>
      </c>
      <c r="E4" s="83" t="s">
        <v>496</v>
      </c>
      <c r="F4" s="68" t="s">
        <v>494</v>
      </c>
      <c r="G4" s="82" t="s">
        <v>1</v>
      </c>
      <c r="H4" s="83" t="s">
        <v>495</v>
      </c>
      <c r="I4" s="83" t="s">
        <v>496</v>
      </c>
    </row>
    <row r="5" spans="2:9" ht="13.5" customHeight="1" x14ac:dyDescent="0.3">
      <c r="B5" s="841" t="s">
        <v>497</v>
      </c>
      <c r="C5" s="84" t="s">
        <v>51</v>
      </c>
      <c r="D5" s="85">
        <v>326879</v>
      </c>
      <c r="E5" s="86">
        <f t="shared" ref="E5:E41" si="0">D5/$D$41</f>
        <v>6.2448315912894369E-3</v>
      </c>
      <c r="F5" s="856" t="s">
        <v>497</v>
      </c>
      <c r="G5" s="84" t="s">
        <v>395</v>
      </c>
      <c r="H5" s="85">
        <v>122215</v>
      </c>
      <c r="I5" s="86">
        <v>4.3660269197898904E-3</v>
      </c>
    </row>
    <row r="6" spans="2:9" ht="13.5" customHeight="1" x14ac:dyDescent="0.3">
      <c r="B6" s="844"/>
      <c r="C6" s="84" t="s">
        <v>46</v>
      </c>
      <c r="D6" s="85">
        <v>340307</v>
      </c>
      <c r="E6" s="86">
        <f t="shared" si="0"/>
        <v>6.5013656562120364E-3</v>
      </c>
      <c r="F6" s="844"/>
      <c r="G6" s="84" t="s">
        <v>392</v>
      </c>
      <c r="H6" s="85">
        <v>150000</v>
      </c>
      <c r="I6" s="86">
        <v>5.3586224110664269E-3</v>
      </c>
    </row>
    <row r="7" spans="2:9" ht="13.5" customHeight="1" x14ac:dyDescent="0.3">
      <c r="B7" s="844"/>
      <c r="C7" s="84" t="s">
        <v>36</v>
      </c>
      <c r="D7" s="85">
        <f>'APPENDIX 5 II'!$N$11</f>
        <v>264713.56813622708</v>
      </c>
      <c r="E7" s="86">
        <f t="shared" si="0"/>
        <v>5.0571974734995506E-3</v>
      </c>
      <c r="F7" s="844"/>
      <c r="G7" s="84" t="s">
        <v>393</v>
      </c>
      <c r="H7" s="85">
        <v>165776</v>
      </c>
      <c r="I7" s="86">
        <v>5.9222065921129864E-3</v>
      </c>
    </row>
    <row r="8" spans="2:9" ht="13.5" customHeight="1" x14ac:dyDescent="0.3">
      <c r="B8" s="844"/>
      <c r="C8" s="84" t="s">
        <v>18</v>
      </c>
      <c r="D8" s="85">
        <v>345501</v>
      </c>
      <c r="E8" s="86">
        <f t="shared" si="0"/>
        <v>6.6005939801030093E-3</v>
      </c>
      <c r="F8" s="844"/>
      <c r="G8" s="84" t="s">
        <v>315</v>
      </c>
      <c r="H8" s="85">
        <v>201335</v>
      </c>
      <c r="I8" s="86">
        <v>7.1925216208803926E-3</v>
      </c>
    </row>
    <row r="9" spans="2:9" ht="13.5" customHeight="1" x14ac:dyDescent="0.3">
      <c r="B9" s="844"/>
      <c r="C9" s="84" t="s">
        <v>48</v>
      </c>
      <c r="D9" s="85">
        <v>427279</v>
      </c>
      <c r="E9" s="86">
        <f t="shared" si="0"/>
        <v>8.1629147100136714E-3</v>
      </c>
      <c r="F9" s="844"/>
      <c r="G9" s="84" t="s">
        <v>301</v>
      </c>
      <c r="H9" s="85">
        <v>207731</v>
      </c>
      <c r="I9" s="86">
        <v>7.421013280488266E-3</v>
      </c>
    </row>
    <row r="10" spans="2:9" ht="13.5" customHeight="1" x14ac:dyDescent="0.3">
      <c r="B10" s="844"/>
      <c r="C10" s="84" t="s">
        <v>393</v>
      </c>
      <c r="D10" s="85">
        <v>446962</v>
      </c>
      <c r="E10" s="86">
        <f t="shared" si="0"/>
        <v>8.5389468815858741E-3</v>
      </c>
      <c r="F10" s="844"/>
      <c r="G10" s="84" t="s">
        <v>26</v>
      </c>
      <c r="H10" s="85">
        <v>227623</v>
      </c>
      <c r="I10" s="86">
        <v>8.131638060494488E-3</v>
      </c>
    </row>
    <row r="11" spans="2:9" ht="13.5" customHeight="1" x14ac:dyDescent="0.3">
      <c r="B11" s="844"/>
      <c r="C11" s="84" t="s">
        <v>39</v>
      </c>
      <c r="D11" s="85">
        <v>670743</v>
      </c>
      <c r="E11" s="86">
        <f t="shared" si="0"/>
        <v>1.2814151646438746E-2</v>
      </c>
      <c r="F11" s="844"/>
      <c r="G11" s="84" t="s">
        <v>298</v>
      </c>
      <c r="H11" s="85">
        <v>241331</v>
      </c>
      <c r="I11" s="86">
        <v>8.6213447005671455E-3</v>
      </c>
    </row>
    <row r="12" spans="2:9" ht="13.5" customHeight="1" x14ac:dyDescent="0.3">
      <c r="B12" s="844"/>
      <c r="C12" s="84" t="s">
        <v>27</v>
      </c>
      <c r="D12" s="85">
        <v>672018</v>
      </c>
      <c r="E12" s="86">
        <f t="shared" si="0"/>
        <v>1.283850977369346E-2</v>
      </c>
      <c r="F12" s="844"/>
      <c r="G12" s="84" t="s">
        <v>394</v>
      </c>
      <c r="H12" s="85">
        <v>249616</v>
      </c>
      <c r="I12" s="86">
        <v>8.917319278405049E-3</v>
      </c>
    </row>
    <row r="13" spans="2:9" ht="13.5" customHeight="1" x14ac:dyDescent="0.3">
      <c r="B13" s="844"/>
      <c r="C13" s="84" t="s">
        <v>43</v>
      </c>
      <c r="D13" s="85">
        <v>679395</v>
      </c>
      <c r="E13" s="86">
        <f t="shared" si="0"/>
        <v>1.2979443032327212E-2</v>
      </c>
      <c r="F13" s="844"/>
      <c r="G13" s="84" t="s">
        <v>391</v>
      </c>
      <c r="H13" s="85">
        <v>255949</v>
      </c>
      <c r="I13" s="86">
        <v>9.1435603166002723E-3</v>
      </c>
    </row>
    <row r="14" spans="2:9" ht="13.5" customHeight="1" x14ac:dyDescent="0.3">
      <c r="B14" s="844"/>
      <c r="C14" s="84" t="s">
        <v>40</v>
      </c>
      <c r="D14" s="85">
        <v>681408</v>
      </c>
      <c r="E14" s="86">
        <f t="shared" si="0"/>
        <v>1.3017900216769362E-2</v>
      </c>
      <c r="F14" s="844"/>
      <c r="G14" s="84" t="s">
        <v>316</v>
      </c>
      <c r="H14" s="85">
        <v>335305</v>
      </c>
      <c r="I14" s="86">
        <v>1.197848591695086E-2</v>
      </c>
    </row>
    <row r="15" spans="2:9" ht="13.5" customHeight="1" x14ac:dyDescent="0.3">
      <c r="B15" s="844"/>
      <c r="C15" s="84" t="s">
        <v>26</v>
      </c>
      <c r="D15" s="85">
        <v>685905</v>
      </c>
      <c r="E15" s="86">
        <f t="shared" si="0"/>
        <v>1.3103812764427758E-2</v>
      </c>
      <c r="F15" s="844"/>
      <c r="G15" s="84" t="s">
        <v>311</v>
      </c>
      <c r="H15" s="85">
        <v>376469</v>
      </c>
      <c r="I15" s="86">
        <v>1.344903480314511E-2</v>
      </c>
    </row>
    <row r="16" spans="2:9" ht="13.5" customHeight="1" x14ac:dyDescent="0.3">
      <c r="B16" s="844"/>
      <c r="C16" s="84" t="s">
        <v>35</v>
      </c>
      <c r="D16" s="85">
        <v>708897</v>
      </c>
      <c r="E16" s="86">
        <f t="shared" si="0"/>
        <v>1.354306144038102E-2</v>
      </c>
      <c r="F16" s="844"/>
      <c r="G16" s="84" t="s">
        <v>295</v>
      </c>
      <c r="H16" s="85">
        <v>478148</v>
      </c>
      <c r="I16" s="86">
        <v>1.70814305907106E-2</v>
      </c>
    </row>
    <row r="17" spans="2:9" ht="13.5" customHeight="1" x14ac:dyDescent="0.3">
      <c r="B17" s="844"/>
      <c r="C17" s="84" t="s">
        <v>45</v>
      </c>
      <c r="D17" s="85">
        <v>714767</v>
      </c>
      <c r="E17" s="86">
        <f t="shared" si="0"/>
        <v>1.3655204347820376E-2</v>
      </c>
      <c r="F17" s="844"/>
      <c r="G17" s="84" t="s">
        <v>305</v>
      </c>
      <c r="H17" s="85">
        <v>509632</v>
      </c>
      <c r="I17" s="86">
        <v>1.8206169710644031E-2</v>
      </c>
    </row>
    <row r="18" spans="2:9" ht="13.5" customHeight="1" x14ac:dyDescent="0.3">
      <c r="B18" s="844"/>
      <c r="C18" s="84" t="s">
        <v>42</v>
      </c>
      <c r="D18" s="85">
        <v>739475</v>
      </c>
      <c r="E18" s="86">
        <f t="shared" si="0"/>
        <v>1.4127236197396456E-2</v>
      </c>
      <c r="F18" s="844"/>
      <c r="G18" s="84" t="s">
        <v>330</v>
      </c>
      <c r="H18" s="85">
        <v>798313</v>
      </c>
      <c r="I18" s="86">
        <v>2.851905288563782E-2</v>
      </c>
    </row>
    <row r="19" spans="2:9" ht="13.5" customHeight="1" x14ac:dyDescent="0.3">
      <c r="B19" s="844"/>
      <c r="C19" s="84" t="s">
        <v>54</v>
      </c>
      <c r="D19" s="85">
        <v>768955</v>
      </c>
      <c r="E19" s="86">
        <f t="shared" si="0"/>
        <v>1.4690434308352537E-2</v>
      </c>
      <c r="F19" s="844"/>
      <c r="G19" s="84" t="s">
        <v>310</v>
      </c>
      <c r="H19" s="85">
        <v>815241</v>
      </c>
      <c r="I19" s="86">
        <v>2.912379128680137E-2</v>
      </c>
    </row>
    <row r="20" spans="2:9" ht="13.5" customHeight="1" x14ac:dyDescent="0.3">
      <c r="B20" s="844"/>
      <c r="C20" s="84" t="s">
        <v>49</v>
      </c>
      <c r="D20" s="85">
        <v>797187</v>
      </c>
      <c r="E20" s="86">
        <f t="shared" si="0"/>
        <v>1.5229790111219296E-2</v>
      </c>
      <c r="F20" s="773"/>
      <c r="G20" s="84" t="s">
        <v>24</v>
      </c>
      <c r="H20" s="85">
        <v>1050482</v>
      </c>
      <c r="I20" s="86">
        <v>3.7527575917479218E-2</v>
      </c>
    </row>
    <row r="21" spans="2:9" ht="13.5" customHeight="1" x14ac:dyDescent="0.3">
      <c r="B21" s="844"/>
      <c r="C21" s="84" t="s">
        <v>19</v>
      </c>
      <c r="D21" s="85">
        <v>859734</v>
      </c>
      <c r="E21" s="86">
        <f t="shared" si="0"/>
        <v>1.6424713864474721E-2</v>
      </c>
      <c r="F21" s="841" t="s">
        <v>498</v>
      </c>
      <c r="G21" s="84" t="s">
        <v>328</v>
      </c>
      <c r="H21" s="85">
        <v>1101713</v>
      </c>
      <c r="I21" s="86">
        <v>3.9357759815754838E-2</v>
      </c>
    </row>
    <row r="22" spans="2:9" ht="13.5" customHeight="1" x14ac:dyDescent="0.3">
      <c r="B22" s="844"/>
      <c r="C22" s="84" t="s">
        <v>31</v>
      </c>
      <c r="D22" s="85">
        <v>867552</v>
      </c>
      <c r="E22" s="86">
        <f t="shared" si="0"/>
        <v>1.6574072169476574E-2</v>
      </c>
      <c r="F22" s="844"/>
      <c r="G22" s="84" t="s">
        <v>40</v>
      </c>
      <c r="H22" s="85">
        <v>1221036</v>
      </c>
      <c r="I22" s="86">
        <v>4.3620472495459368E-2</v>
      </c>
    </row>
    <row r="23" spans="2:9" ht="13.5" customHeight="1" x14ac:dyDescent="0.3">
      <c r="B23" s="844"/>
      <c r="C23" s="84" t="s">
        <v>41</v>
      </c>
      <c r="D23" s="85">
        <v>910217</v>
      </c>
      <c r="E23" s="86">
        <f t="shared" si="0"/>
        <v>1.7389161972866711E-2</v>
      </c>
      <c r="F23" s="844"/>
      <c r="G23" s="84" t="s">
        <v>390</v>
      </c>
      <c r="H23" s="85">
        <v>1521809</v>
      </c>
      <c r="I23" s="86">
        <v>5.4365332085083921E-2</v>
      </c>
    </row>
    <row r="24" spans="2:9" ht="13.5" customHeight="1" x14ac:dyDescent="0.3">
      <c r="B24" s="773"/>
      <c r="C24" s="84" t="s">
        <v>28</v>
      </c>
      <c r="D24" s="85">
        <v>934093</v>
      </c>
      <c r="E24" s="86">
        <f t="shared" si="0"/>
        <v>1.7845298950383243E-2</v>
      </c>
      <c r="F24" s="844"/>
      <c r="G24" s="84" t="s">
        <v>304</v>
      </c>
      <c r="H24" s="85">
        <v>2041173</v>
      </c>
      <c r="I24" s="86">
        <v>7.2919169217757943E-2</v>
      </c>
    </row>
    <row r="25" spans="2:9" ht="13.5" customHeight="1" x14ac:dyDescent="0.3">
      <c r="B25" s="841" t="s">
        <v>498</v>
      </c>
      <c r="C25" s="84" t="s">
        <v>32</v>
      </c>
      <c r="D25" s="85">
        <v>1168468</v>
      </c>
      <c r="E25" s="86">
        <f t="shared" si="0"/>
        <v>2.2322895872205879E-2</v>
      </c>
      <c r="F25" s="773"/>
      <c r="G25" s="84" t="s">
        <v>299</v>
      </c>
      <c r="H25" s="85">
        <v>2187108</v>
      </c>
      <c r="I25" s="86">
        <v>7.8132572961484473E-2</v>
      </c>
    </row>
    <row r="26" spans="2:9" ht="13.5" customHeight="1" x14ac:dyDescent="0.3">
      <c r="B26" s="844"/>
      <c r="C26" s="84" t="s">
        <v>50</v>
      </c>
      <c r="D26" s="85">
        <v>1331919</v>
      </c>
      <c r="E26" s="86">
        <f t="shared" si="0"/>
        <v>2.5445531368606229E-2</v>
      </c>
      <c r="F26" s="841" t="s">
        <v>499</v>
      </c>
      <c r="G26" s="87" t="s">
        <v>389</v>
      </c>
      <c r="H26" s="85">
        <v>6767836</v>
      </c>
      <c r="I26" s="86">
        <v>0.24177518442681439</v>
      </c>
    </row>
    <row r="27" spans="2:9" ht="13.5" customHeight="1" x14ac:dyDescent="0.3">
      <c r="B27" s="844"/>
      <c r="C27" s="84" t="s">
        <v>20</v>
      </c>
      <c r="D27" s="85">
        <v>1357702</v>
      </c>
      <c r="E27" s="86">
        <f t="shared" si="0"/>
        <v>2.5938100462730401E-2</v>
      </c>
      <c r="F27" s="773"/>
      <c r="G27" s="87" t="s">
        <v>303</v>
      </c>
      <c r="H27" s="85">
        <v>6966428</v>
      </c>
      <c r="I27" s="86">
        <v>0.2488697147058711</v>
      </c>
    </row>
    <row r="28" spans="2:9" ht="13.5" customHeight="1" x14ac:dyDescent="0.3">
      <c r="B28" s="844"/>
      <c r="C28" s="84" t="s">
        <v>24</v>
      </c>
      <c r="D28" s="85">
        <v>1384652</v>
      </c>
      <c r="E28" s="86">
        <f t="shared" si="0"/>
        <v>2.6452964407447713E-2</v>
      </c>
      <c r="F28" s="88"/>
      <c r="G28" s="89" t="s">
        <v>55</v>
      </c>
      <c r="H28" s="90">
        <v>27992269</v>
      </c>
      <c r="I28" s="91">
        <v>1</v>
      </c>
    </row>
    <row r="29" spans="2:9" ht="13.5" customHeight="1" x14ac:dyDescent="0.3">
      <c r="B29" s="844"/>
      <c r="C29" s="84" t="s">
        <v>29</v>
      </c>
      <c r="D29" s="85">
        <v>1390810</v>
      </c>
      <c r="E29" s="86">
        <f t="shared" si="0"/>
        <v>2.6570609385984604E-2</v>
      </c>
      <c r="F29" s="847"/>
      <c r="G29" s="728"/>
      <c r="H29" s="728"/>
      <c r="I29" s="848"/>
    </row>
    <row r="30" spans="2:9" ht="13.5" customHeight="1" x14ac:dyDescent="0.3">
      <c r="B30" s="844"/>
      <c r="C30" s="87" t="s">
        <v>30</v>
      </c>
      <c r="D30" s="85">
        <v>1625605</v>
      </c>
      <c r="E30" s="86">
        <f t="shared" si="0"/>
        <v>3.1056230161491147E-2</v>
      </c>
      <c r="F30" s="849"/>
      <c r="G30" s="850"/>
      <c r="H30" s="851"/>
      <c r="I30" s="852"/>
    </row>
    <row r="31" spans="2:9" ht="13.5" customHeight="1" x14ac:dyDescent="0.3">
      <c r="B31" s="844"/>
      <c r="C31" s="87" t="s">
        <v>33</v>
      </c>
      <c r="D31" s="85">
        <v>1785450</v>
      </c>
      <c r="E31" s="86">
        <f t="shared" si="0"/>
        <v>3.4109975142691103E-2</v>
      </c>
      <c r="F31" s="849"/>
      <c r="G31" s="850"/>
      <c r="H31" s="851"/>
      <c r="I31" s="852"/>
    </row>
    <row r="32" spans="2:9" ht="13.5" customHeight="1" x14ac:dyDescent="0.3">
      <c r="B32" s="844"/>
      <c r="C32" s="84" t="s">
        <v>38</v>
      </c>
      <c r="D32" s="85">
        <v>1798373</v>
      </c>
      <c r="E32" s="86">
        <f t="shared" si="0"/>
        <v>3.4356861478779484E-2</v>
      </c>
      <c r="F32" s="849"/>
      <c r="G32" s="850"/>
      <c r="H32" s="851"/>
      <c r="I32" s="852"/>
    </row>
    <row r="33" spans="2:9" ht="13.5" customHeight="1" x14ac:dyDescent="0.3">
      <c r="B33" s="844"/>
      <c r="C33" s="84" t="s">
        <v>44</v>
      </c>
      <c r="D33" s="85">
        <v>1800886</v>
      </c>
      <c r="E33" s="86">
        <f t="shared" si="0"/>
        <v>3.4404870869988183E-2</v>
      </c>
      <c r="F33" s="849"/>
      <c r="G33" s="850"/>
      <c r="H33" s="851"/>
      <c r="I33" s="852"/>
    </row>
    <row r="34" spans="2:9" ht="13.5" customHeight="1" x14ac:dyDescent="0.3">
      <c r="B34" s="844"/>
      <c r="C34" s="87" t="s">
        <v>52</v>
      </c>
      <c r="D34" s="85">
        <v>1980472</v>
      </c>
      <c r="E34" s="86">
        <f t="shared" si="0"/>
        <v>3.7835756078745265E-2</v>
      </c>
      <c r="F34" s="849"/>
      <c r="G34" s="850"/>
      <c r="H34" s="851"/>
      <c r="I34" s="852"/>
    </row>
    <row r="35" spans="2:9" ht="13.5" customHeight="1" x14ac:dyDescent="0.3">
      <c r="B35" s="844"/>
      <c r="C35" s="87" t="s">
        <v>23</v>
      </c>
      <c r="D35" s="85">
        <v>2282596</v>
      </c>
      <c r="E35" s="86">
        <f t="shared" si="0"/>
        <v>4.3607657913022561E-2</v>
      </c>
      <c r="F35" s="849"/>
      <c r="G35" s="850"/>
      <c r="H35" s="851"/>
      <c r="I35" s="852"/>
    </row>
    <row r="36" spans="2:9" ht="13.5" customHeight="1" x14ac:dyDescent="0.3">
      <c r="B36" s="844"/>
      <c r="C36" s="87" t="s">
        <v>25</v>
      </c>
      <c r="D36" s="85">
        <v>2775311</v>
      </c>
      <c r="E36" s="86">
        <f t="shared" si="0"/>
        <v>5.3020689026988817E-2</v>
      </c>
      <c r="F36" s="849"/>
      <c r="G36" s="850"/>
      <c r="H36" s="851"/>
      <c r="I36" s="852"/>
    </row>
    <row r="37" spans="2:9" ht="13.5" customHeight="1" x14ac:dyDescent="0.3">
      <c r="B37" s="773"/>
      <c r="C37" s="87" t="s">
        <v>34</v>
      </c>
      <c r="D37" s="85">
        <v>2992396</v>
      </c>
      <c r="E37" s="86">
        <f t="shared" si="0"/>
        <v>5.7167970638823985E-2</v>
      </c>
      <c r="F37" s="849"/>
      <c r="G37" s="850"/>
      <c r="H37" s="851"/>
      <c r="I37" s="852"/>
    </row>
    <row r="38" spans="2:9" ht="13.5" customHeight="1" x14ac:dyDescent="0.3">
      <c r="B38" s="855" t="s">
        <v>499</v>
      </c>
      <c r="C38" s="87" t="s">
        <v>22</v>
      </c>
      <c r="D38" s="85">
        <v>3806911</v>
      </c>
      <c r="E38" s="86">
        <f t="shared" si="0"/>
        <v>7.272880202774501E-2</v>
      </c>
      <c r="F38" s="849"/>
      <c r="G38" s="850"/>
      <c r="H38" s="851"/>
      <c r="I38" s="852"/>
    </row>
    <row r="39" spans="2:9" ht="13.5" customHeight="1" x14ac:dyDescent="0.3">
      <c r="B39" s="844"/>
      <c r="C39" s="87" t="s">
        <v>37</v>
      </c>
      <c r="D39" s="85">
        <v>4772243</v>
      </c>
      <c r="E39" s="86">
        <f t="shared" si="0"/>
        <v>9.1170903752489069E-2</v>
      </c>
      <c r="F39" s="849"/>
      <c r="G39" s="850"/>
      <c r="H39" s="851"/>
      <c r="I39" s="852"/>
    </row>
    <row r="40" spans="2:9" ht="13.5" customHeight="1" x14ac:dyDescent="0.3">
      <c r="B40" s="773"/>
      <c r="C40" s="87" t="s">
        <v>53</v>
      </c>
      <c r="D40" s="85">
        <v>7248144</v>
      </c>
      <c r="E40" s="86">
        <f t="shared" si="0"/>
        <v>0.13847154032352946</v>
      </c>
      <c r="F40" s="849"/>
      <c r="G40" s="850"/>
      <c r="H40" s="851"/>
      <c r="I40" s="852"/>
    </row>
    <row r="41" spans="2:9" ht="13.5" customHeight="1" x14ac:dyDescent="0.3">
      <c r="B41" s="92"/>
      <c r="C41" s="93" t="s">
        <v>55</v>
      </c>
      <c r="D41" s="90">
        <f>SUM(D5:D40)</f>
        <v>52343925.56813623</v>
      </c>
      <c r="E41" s="94">
        <f t="shared" si="0"/>
        <v>1</v>
      </c>
      <c r="F41" s="853"/>
      <c r="G41" s="817"/>
      <c r="H41" s="817"/>
      <c r="I41" s="854"/>
    </row>
    <row r="42" spans="2:9" ht="13.5" customHeight="1" x14ac:dyDescent="0.35">
      <c r="B42" s="845" t="s">
        <v>61</v>
      </c>
      <c r="C42" s="728"/>
      <c r="D42" s="728"/>
      <c r="E42" s="728"/>
      <c r="F42" s="728"/>
      <c r="G42" s="728"/>
      <c r="H42" s="728"/>
      <c r="I42" s="728"/>
    </row>
  </sheetData>
  <sheetProtection algorithmName="SHA-512" hashValue="WyhgotCsu1tiT697toafawx+NYJTwBFapgFt7rK8/yo4WxxawTTY/Px99CYg/WyORxvm2cKgkYi6T6SfU0xUmw==" saltValue="fnfC4ngmYF0Y/It/wWkDGg==" spinCount="100000" sheet="1" objects="1" scenarios="1"/>
  <mergeCells count="11">
    <mergeCell ref="F26:F27"/>
    <mergeCell ref="F3:I3"/>
    <mergeCell ref="B2:I2"/>
    <mergeCell ref="F21:F25"/>
    <mergeCell ref="B42:I42"/>
    <mergeCell ref="B25:B37"/>
    <mergeCell ref="B3:E3"/>
    <mergeCell ref="F29:I41"/>
    <mergeCell ref="B38:B40"/>
    <mergeCell ref="B5:B24"/>
    <mergeCell ref="F5:F20"/>
  </mergeCells>
  <pageMargins left="0.7" right="0.7" top="0.75" bottom="0.75" header="0.3" footer="0.3"/>
  <headerFooter>
    <oddFooter>&amp;C_x000D_&amp;1#&amp;"Calibri"&amp;11&amp;K000000 Britam Public</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4">
    <tabColor rgb="FFCC9900"/>
  </sheetPr>
  <dimension ref="B3:J44"/>
  <sheetViews>
    <sheetView showGridLines="0" zoomScale="80" zoomScaleNormal="80" workbookViewId="0"/>
  </sheetViews>
  <sheetFormatPr defaultRowHeight="21.75" customHeight="1" x14ac:dyDescent="0.35"/>
  <cols>
    <col min="1" max="1" width="11.54296875" customWidth="1"/>
    <col min="2" max="2" width="41.453125" bestFit="1" customWidth="1"/>
    <col min="3" max="3" width="16.54296875" bestFit="1" customWidth="1"/>
    <col min="4" max="4" width="19.1796875" customWidth="1"/>
    <col min="5" max="5" width="15.6328125" bestFit="1" customWidth="1"/>
    <col min="6" max="6" width="16.54296875" bestFit="1" customWidth="1"/>
    <col min="7" max="7" width="20.54296875" customWidth="1"/>
    <col min="8" max="8" width="16.54296875" customWidth="1"/>
    <col min="9" max="9" width="17.81640625" customWidth="1"/>
    <col min="10" max="10" width="14.08984375" customWidth="1"/>
    <col min="255" max="255" width="34.81640625" customWidth="1"/>
    <col min="256" max="256" width="24.453125" customWidth="1"/>
    <col min="257" max="257" width="20.54296875" customWidth="1"/>
    <col min="258" max="258" width="30.453125" customWidth="1"/>
    <col min="259" max="259" width="25.81640625" customWidth="1"/>
    <col min="260" max="260" width="19.81640625" bestFit="1" customWidth="1"/>
    <col min="261" max="261" width="26.453125" customWidth="1"/>
    <col min="262" max="262" width="27.453125" customWidth="1"/>
    <col min="511" max="511" width="34.81640625" customWidth="1"/>
    <col min="512" max="512" width="24.453125" customWidth="1"/>
    <col min="513" max="513" width="20.54296875" customWidth="1"/>
    <col min="514" max="514" width="30.453125" customWidth="1"/>
    <col min="515" max="515" width="25.81640625" customWidth="1"/>
    <col min="516" max="516" width="19.81640625" bestFit="1" customWidth="1"/>
    <col min="517" max="517" width="26.453125" customWidth="1"/>
    <col min="518" max="518" width="27.453125" customWidth="1"/>
    <col min="767" max="767" width="34.81640625" customWidth="1"/>
    <col min="768" max="768" width="24.453125" customWidth="1"/>
    <col min="769" max="769" width="20.54296875" customWidth="1"/>
    <col min="770" max="770" width="30.453125" customWidth="1"/>
    <col min="771" max="771" width="25.81640625" customWidth="1"/>
    <col min="772" max="772" width="19.81640625" bestFit="1" customWidth="1"/>
    <col min="773" max="773" width="26.453125" customWidth="1"/>
    <col min="774" max="774" width="27.453125" customWidth="1"/>
    <col min="1023" max="1023" width="34.81640625" customWidth="1"/>
    <col min="1024" max="1024" width="24.453125" customWidth="1"/>
    <col min="1025" max="1025" width="20.54296875" customWidth="1"/>
    <col min="1026" max="1026" width="30.453125" customWidth="1"/>
    <col min="1027" max="1027" width="25.81640625" customWidth="1"/>
    <col min="1028" max="1028" width="19.81640625" bestFit="1" customWidth="1"/>
    <col min="1029" max="1029" width="26.453125" customWidth="1"/>
    <col min="1030" max="1030" width="27.453125" customWidth="1"/>
    <col min="1279" max="1279" width="34.81640625" customWidth="1"/>
    <col min="1280" max="1280" width="24.453125" customWidth="1"/>
    <col min="1281" max="1281" width="20.54296875" customWidth="1"/>
    <col min="1282" max="1282" width="30.453125" customWidth="1"/>
    <col min="1283" max="1283" width="25.81640625" customWidth="1"/>
    <col min="1284" max="1284" width="19.81640625" bestFit="1" customWidth="1"/>
    <col min="1285" max="1285" width="26.453125" customWidth="1"/>
    <col min="1286" max="1286" width="27.453125" customWidth="1"/>
    <col min="1535" max="1535" width="34.81640625" customWidth="1"/>
    <col min="1536" max="1536" width="24.453125" customWidth="1"/>
    <col min="1537" max="1537" width="20.54296875" customWidth="1"/>
    <col min="1538" max="1538" width="30.453125" customWidth="1"/>
    <col min="1539" max="1539" width="25.81640625" customWidth="1"/>
    <col min="1540" max="1540" width="19.81640625" bestFit="1" customWidth="1"/>
    <col min="1541" max="1541" width="26.453125" customWidth="1"/>
    <col min="1542" max="1542" width="27.453125" customWidth="1"/>
    <col min="1791" max="1791" width="34.81640625" customWidth="1"/>
    <col min="1792" max="1792" width="24.453125" customWidth="1"/>
    <col min="1793" max="1793" width="20.54296875" customWidth="1"/>
    <col min="1794" max="1794" width="30.453125" customWidth="1"/>
    <col min="1795" max="1795" width="25.81640625" customWidth="1"/>
    <col min="1796" max="1796" width="19.81640625" bestFit="1" customWidth="1"/>
    <col min="1797" max="1797" width="26.453125" customWidth="1"/>
    <col min="1798" max="1798" width="27.453125" customWidth="1"/>
    <col min="2047" max="2047" width="34.81640625" customWidth="1"/>
    <col min="2048" max="2048" width="24.453125" customWidth="1"/>
    <col min="2049" max="2049" width="20.54296875" customWidth="1"/>
    <col min="2050" max="2050" width="30.453125" customWidth="1"/>
    <col min="2051" max="2051" width="25.81640625" customWidth="1"/>
    <col min="2052" max="2052" width="19.81640625" bestFit="1" customWidth="1"/>
    <col min="2053" max="2053" width="26.453125" customWidth="1"/>
    <col min="2054" max="2054" width="27.453125" customWidth="1"/>
    <col min="2303" max="2303" width="34.81640625" customWidth="1"/>
    <col min="2304" max="2304" width="24.453125" customWidth="1"/>
    <col min="2305" max="2305" width="20.54296875" customWidth="1"/>
    <col min="2306" max="2306" width="30.453125" customWidth="1"/>
    <col min="2307" max="2307" width="25.81640625" customWidth="1"/>
    <col min="2308" max="2308" width="19.81640625" bestFit="1" customWidth="1"/>
    <col min="2309" max="2309" width="26.453125" customWidth="1"/>
    <col min="2310" max="2310" width="27.453125" customWidth="1"/>
    <col min="2559" max="2559" width="34.81640625" customWidth="1"/>
    <col min="2560" max="2560" width="24.453125" customWidth="1"/>
    <col min="2561" max="2561" width="20.54296875" customWidth="1"/>
    <col min="2562" max="2562" width="30.453125" customWidth="1"/>
    <col min="2563" max="2563" width="25.81640625" customWidth="1"/>
    <col min="2564" max="2564" width="19.81640625" bestFit="1" customWidth="1"/>
    <col min="2565" max="2565" width="26.453125" customWidth="1"/>
    <col min="2566" max="2566" width="27.453125" customWidth="1"/>
    <col min="2815" max="2815" width="34.81640625" customWidth="1"/>
    <col min="2816" max="2816" width="24.453125" customWidth="1"/>
    <col min="2817" max="2817" width="20.54296875" customWidth="1"/>
    <col min="2818" max="2818" width="30.453125" customWidth="1"/>
    <col min="2819" max="2819" width="25.81640625" customWidth="1"/>
    <col min="2820" max="2820" width="19.81640625" bestFit="1" customWidth="1"/>
    <col min="2821" max="2821" width="26.453125" customWidth="1"/>
    <col min="2822" max="2822" width="27.453125" customWidth="1"/>
    <col min="3071" max="3071" width="34.81640625" customWidth="1"/>
    <col min="3072" max="3072" width="24.453125" customWidth="1"/>
    <col min="3073" max="3073" width="20.54296875" customWidth="1"/>
    <col min="3074" max="3074" width="30.453125" customWidth="1"/>
    <col min="3075" max="3075" width="25.81640625" customWidth="1"/>
    <col min="3076" max="3076" width="19.81640625" bestFit="1" customWidth="1"/>
    <col min="3077" max="3077" width="26.453125" customWidth="1"/>
    <col min="3078" max="3078" width="27.453125" customWidth="1"/>
    <col min="3327" max="3327" width="34.81640625" customWidth="1"/>
    <col min="3328" max="3328" width="24.453125" customWidth="1"/>
    <col min="3329" max="3329" width="20.54296875" customWidth="1"/>
    <col min="3330" max="3330" width="30.453125" customWidth="1"/>
    <col min="3331" max="3331" width="25.81640625" customWidth="1"/>
    <col min="3332" max="3332" width="19.81640625" bestFit="1" customWidth="1"/>
    <col min="3333" max="3333" width="26.453125" customWidth="1"/>
    <col min="3334" max="3334" width="27.453125" customWidth="1"/>
    <col min="3583" max="3583" width="34.81640625" customWidth="1"/>
    <col min="3584" max="3584" width="24.453125" customWidth="1"/>
    <col min="3585" max="3585" width="20.54296875" customWidth="1"/>
    <col min="3586" max="3586" width="30.453125" customWidth="1"/>
    <col min="3587" max="3587" width="25.81640625" customWidth="1"/>
    <col min="3588" max="3588" width="19.81640625" bestFit="1" customWidth="1"/>
    <col min="3589" max="3589" width="26.453125" customWidth="1"/>
    <col min="3590" max="3590" width="27.453125" customWidth="1"/>
    <col min="3839" max="3839" width="34.81640625" customWidth="1"/>
    <col min="3840" max="3840" width="24.453125" customWidth="1"/>
    <col min="3841" max="3841" width="20.54296875" customWidth="1"/>
    <col min="3842" max="3842" width="30.453125" customWidth="1"/>
    <col min="3843" max="3843" width="25.81640625" customWidth="1"/>
    <col min="3844" max="3844" width="19.81640625" bestFit="1" customWidth="1"/>
    <col min="3845" max="3845" width="26.453125" customWidth="1"/>
    <col min="3846" max="3846" width="27.453125" customWidth="1"/>
    <col min="4095" max="4095" width="34.81640625" customWidth="1"/>
    <col min="4096" max="4096" width="24.453125" customWidth="1"/>
    <col min="4097" max="4097" width="20.54296875" customWidth="1"/>
    <col min="4098" max="4098" width="30.453125" customWidth="1"/>
    <col min="4099" max="4099" width="25.81640625" customWidth="1"/>
    <col min="4100" max="4100" width="19.81640625" bestFit="1" customWidth="1"/>
    <col min="4101" max="4101" width="26.453125" customWidth="1"/>
    <col min="4102" max="4102" width="27.453125" customWidth="1"/>
    <col min="4351" max="4351" width="34.81640625" customWidth="1"/>
    <col min="4352" max="4352" width="24.453125" customWidth="1"/>
    <col min="4353" max="4353" width="20.54296875" customWidth="1"/>
    <col min="4354" max="4354" width="30.453125" customWidth="1"/>
    <col min="4355" max="4355" width="25.81640625" customWidth="1"/>
    <col min="4356" max="4356" width="19.81640625" bestFit="1" customWidth="1"/>
    <col min="4357" max="4357" width="26.453125" customWidth="1"/>
    <col min="4358" max="4358" width="27.453125" customWidth="1"/>
    <col min="4607" max="4607" width="34.81640625" customWidth="1"/>
    <col min="4608" max="4608" width="24.453125" customWidth="1"/>
    <col min="4609" max="4609" width="20.54296875" customWidth="1"/>
    <col min="4610" max="4610" width="30.453125" customWidth="1"/>
    <col min="4611" max="4611" width="25.81640625" customWidth="1"/>
    <col min="4612" max="4612" width="19.81640625" bestFit="1" customWidth="1"/>
    <col min="4613" max="4613" width="26.453125" customWidth="1"/>
    <col min="4614" max="4614" width="27.453125" customWidth="1"/>
    <col min="4863" max="4863" width="34.81640625" customWidth="1"/>
    <col min="4864" max="4864" width="24.453125" customWidth="1"/>
    <col min="4865" max="4865" width="20.54296875" customWidth="1"/>
    <col min="4866" max="4866" width="30.453125" customWidth="1"/>
    <col min="4867" max="4867" width="25.81640625" customWidth="1"/>
    <col min="4868" max="4868" width="19.81640625" bestFit="1" customWidth="1"/>
    <col min="4869" max="4869" width="26.453125" customWidth="1"/>
    <col min="4870" max="4870" width="27.453125" customWidth="1"/>
    <col min="5119" max="5119" width="34.81640625" customWidth="1"/>
    <col min="5120" max="5120" width="24.453125" customWidth="1"/>
    <col min="5121" max="5121" width="20.54296875" customWidth="1"/>
    <col min="5122" max="5122" width="30.453125" customWidth="1"/>
    <col min="5123" max="5123" width="25.81640625" customWidth="1"/>
    <col min="5124" max="5124" width="19.81640625" bestFit="1" customWidth="1"/>
    <col min="5125" max="5125" width="26.453125" customWidth="1"/>
    <col min="5126" max="5126" width="27.453125" customWidth="1"/>
    <col min="5375" max="5375" width="34.81640625" customWidth="1"/>
    <col min="5376" max="5376" width="24.453125" customWidth="1"/>
    <col min="5377" max="5377" width="20.54296875" customWidth="1"/>
    <col min="5378" max="5378" width="30.453125" customWidth="1"/>
    <col min="5379" max="5379" width="25.81640625" customWidth="1"/>
    <col min="5380" max="5380" width="19.81640625" bestFit="1" customWidth="1"/>
    <col min="5381" max="5381" width="26.453125" customWidth="1"/>
    <col min="5382" max="5382" width="27.453125" customWidth="1"/>
    <col min="5631" max="5631" width="34.81640625" customWidth="1"/>
    <col min="5632" max="5632" width="24.453125" customWidth="1"/>
    <col min="5633" max="5633" width="20.54296875" customWidth="1"/>
    <col min="5634" max="5634" width="30.453125" customWidth="1"/>
    <col min="5635" max="5635" width="25.81640625" customWidth="1"/>
    <col min="5636" max="5636" width="19.81640625" bestFit="1" customWidth="1"/>
    <col min="5637" max="5637" width="26.453125" customWidth="1"/>
    <col min="5638" max="5638" width="27.453125" customWidth="1"/>
    <col min="5887" max="5887" width="34.81640625" customWidth="1"/>
    <col min="5888" max="5888" width="24.453125" customWidth="1"/>
    <col min="5889" max="5889" width="20.54296875" customWidth="1"/>
    <col min="5890" max="5890" width="30.453125" customWidth="1"/>
    <col min="5891" max="5891" width="25.81640625" customWidth="1"/>
    <col min="5892" max="5892" width="19.81640625" bestFit="1" customWidth="1"/>
    <col min="5893" max="5893" width="26.453125" customWidth="1"/>
    <col min="5894" max="5894" width="27.453125" customWidth="1"/>
    <col min="6143" max="6143" width="34.81640625" customWidth="1"/>
    <col min="6144" max="6144" width="24.453125" customWidth="1"/>
    <col min="6145" max="6145" width="20.54296875" customWidth="1"/>
    <col min="6146" max="6146" width="30.453125" customWidth="1"/>
    <col min="6147" max="6147" width="25.81640625" customWidth="1"/>
    <col min="6148" max="6148" width="19.81640625" bestFit="1" customWidth="1"/>
    <col min="6149" max="6149" width="26.453125" customWidth="1"/>
    <col min="6150" max="6150" width="27.453125" customWidth="1"/>
    <col min="6399" max="6399" width="34.81640625" customWidth="1"/>
    <col min="6400" max="6400" width="24.453125" customWidth="1"/>
    <col min="6401" max="6401" width="20.54296875" customWidth="1"/>
    <col min="6402" max="6402" width="30.453125" customWidth="1"/>
    <col min="6403" max="6403" width="25.81640625" customWidth="1"/>
    <col min="6404" max="6404" width="19.81640625" bestFit="1" customWidth="1"/>
    <col min="6405" max="6405" width="26.453125" customWidth="1"/>
    <col min="6406" max="6406" width="27.453125" customWidth="1"/>
    <col min="6655" max="6655" width="34.81640625" customWidth="1"/>
    <col min="6656" max="6656" width="24.453125" customWidth="1"/>
    <col min="6657" max="6657" width="20.54296875" customWidth="1"/>
    <col min="6658" max="6658" width="30.453125" customWidth="1"/>
    <col min="6659" max="6659" width="25.81640625" customWidth="1"/>
    <col min="6660" max="6660" width="19.81640625" bestFit="1" customWidth="1"/>
    <col min="6661" max="6661" width="26.453125" customWidth="1"/>
    <col min="6662" max="6662" width="27.453125" customWidth="1"/>
    <col min="6911" max="6911" width="34.81640625" customWidth="1"/>
    <col min="6912" max="6912" width="24.453125" customWidth="1"/>
    <col min="6913" max="6913" width="20.54296875" customWidth="1"/>
    <col min="6914" max="6914" width="30.453125" customWidth="1"/>
    <col min="6915" max="6915" width="25.81640625" customWidth="1"/>
    <col min="6916" max="6916" width="19.81640625" bestFit="1" customWidth="1"/>
    <col min="6917" max="6917" width="26.453125" customWidth="1"/>
    <col min="6918" max="6918" width="27.453125" customWidth="1"/>
    <col min="7167" max="7167" width="34.81640625" customWidth="1"/>
    <col min="7168" max="7168" width="24.453125" customWidth="1"/>
    <col min="7169" max="7169" width="20.54296875" customWidth="1"/>
    <col min="7170" max="7170" width="30.453125" customWidth="1"/>
    <col min="7171" max="7171" width="25.81640625" customWidth="1"/>
    <col min="7172" max="7172" width="19.81640625" bestFit="1" customWidth="1"/>
    <col min="7173" max="7173" width="26.453125" customWidth="1"/>
    <col min="7174" max="7174" width="27.453125" customWidth="1"/>
    <col min="7423" max="7423" width="34.81640625" customWidth="1"/>
    <col min="7424" max="7424" width="24.453125" customWidth="1"/>
    <col min="7425" max="7425" width="20.54296875" customWidth="1"/>
    <col min="7426" max="7426" width="30.453125" customWidth="1"/>
    <col min="7427" max="7427" width="25.81640625" customWidth="1"/>
    <col min="7428" max="7428" width="19.81640625" bestFit="1" customWidth="1"/>
    <col min="7429" max="7429" width="26.453125" customWidth="1"/>
    <col min="7430" max="7430" width="27.453125" customWidth="1"/>
    <col min="7679" max="7679" width="34.81640625" customWidth="1"/>
    <col min="7680" max="7680" width="24.453125" customWidth="1"/>
    <col min="7681" max="7681" width="20.54296875" customWidth="1"/>
    <col min="7682" max="7682" width="30.453125" customWidth="1"/>
    <col min="7683" max="7683" width="25.81640625" customWidth="1"/>
    <col min="7684" max="7684" width="19.81640625" bestFit="1" customWidth="1"/>
    <col min="7685" max="7685" width="26.453125" customWidth="1"/>
    <col min="7686" max="7686" width="27.453125" customWidth="1"/>
    <col min="7935" max="7935" width="34.81640625" customWidth="1"/>
    <col min="7936" max="7936" width="24.453125" customWidth="1"/>
    <col min="7937" max="7937" width="20.54296875" customWidth="1"/>
    <col min="7938" max="7938" width="30.453125" customWidth="1"/>
    <col min="7939" max="7939" width="25.81640625" customWidth="1"/>
    <col min="7940" max="7940" width="19.81640625" bestFit="1" customWidth="1"/>
    <col min="7941" max="7941" width="26.453125" customWidth="1"/>
    <col min="7942" max="7942" width="27.453125" customWidth="1"/>
    <col min="8191" max="8191" width="34.81640625" customWidth="1"/>
    <col min="8192" max="8192" width="24.453125" customWidth="1"/>
    <col min="8193" max="8193" width="20.54296875" customWidth="1"/>
    <col min="8194" max="8194" width="30.453125" customWidth="1"/>
    <col min="8195" max="8195" width="25.81640625" customWidth="1"/>
    <col min="8196" max="8196" width="19.81640625" bestFit="1" customWidth="1"/>
    <col min="8197" max="8197" width="26.453125" customWidth="1"/>
    <col min="8198" max="8198" width="27.453125" customWidth="1"/>
    <col min="8447" max="8447" width="34.81640625" customWidth="1"/>
    <col min="8448" max="8448" width="24.453125" customWidth="1"/>
    <col min="8449" max="8449" width="20.54296875" customWidth="1"/>
    <col min="8450" max="8450" width="30.453125" customWidth="1"/>
    <col min="8451" max="8451" width="25.81640625" customWidth="1"/>
    <col min="8452" max="8452" width="19.81640625" bestFit="1" customWidth="1"/>
    <col min="8453" max="8453" width="26.453125" customWidth="1"/>
    <col min="8454" max="8454" width="27.453125" customWidth="1"/>
    <col min="8703" max="8703" width="34.81640625" customWidth="1"/>
    <col min="8704" max="8704" width="24.453125" customWidth="1"/>
    <col min="8705" max="8705" width="20.54296875" customWidth="1"/>
    <col min="8706" max="8706" width="30.453125" customWidth="1"/>
    <col min="8707" max="8707" width="25.81640625" customWidth="1"/>
    <col min="8708" max="8708" width="19.81640625" bestFit="1" customWidth="1"/>
    <col min="8709" max="8709" width="26.453125" customWidth="1"/>
    <col min="8710" max="8710" width="27.453125" customWidth="1"/>
    <col min="8959" max="8959" width="34.81640625" customWidth="1"/>
    <col min="8960" max="8960" width="24.453125" customWidth="1"/>
    <col min="8961" max="8961" width="20.54296875" customWidth="1"/>
    <col min="8962" max="8962" width="30.453125" customWidth="1"/>
    <col min="8963" max="8963" width="25.81640625" customWidth="1"/>
    <col min="8964" max="8964" width="19.81640625" bestFit="1" customWidth="1"/>
    <col min="8965" max="8965" width="26.453125" customWidth="1"/>
    <col min="8966" max="8966" width="27.453125" customWidth="1"/>
    <col min="9215" max="9215" width="34.81640625" customWidth="1"/>
    <col min="9216" max="9216" width="24.453125" customWidth="1"/>
    <col min="9217" max="9217" width="20.54296875" customWidth="1"/>
    <col min="9218" max="9218" width="30.453125" customWidth="1"/>
    <col min="9219" max="9219" width="25.81640625" customWidth="1"/>
    <col min="9220" max="9220" width="19.81640625" bestFit="1" customWidth="1"/>
    <col min="9221" max="9221" width="26.453125" customWidth="1"/>
    <col min="9222" max="9222" width="27.453125" customWidth="1"/>
    <col min="9471" max="9471" width="34.81640625" customWidth="1"/>
    <col min="9472" max="9472" width="24.453125" customWidth="1"/>
    <col min="9473" max="9473" width="20.54296875" customWidth="1"/>
    <col min="9474" max="9474" width="30.453125" customWidth="1"/>
    <col min="9475" max="9475" width="25.81640625" customWidth="1"/>
    <col min="9476" max="9476" width="19.81640625" bestFit="1" customWidth="1"/>
    <col min="9477" max="9477" width="26.453125" customWidth="1"/>
    <col min="9478" max="9478" width="27.453125" customWidth="1"/>
    <col min="9727" max="9727" width="34.81640625" customWidth="1"/>
    <col min="9728" max="9728" width="24.453125" customWidth="1"/>
    <col min="9729" max="9729" width="20.54296875" customWidth="1"/>
    <col min="9730" max="9730" width="30.453125" customWidth="1"/>
    <col min="9731" max="9731" width="25.81640625" customWidth="1"/>
    <col min="9732" max="9732" width="19.81640625" bestFit="1" customWidth="1"/>
    <col min="9733" max="9733" width="26.453125" customWidth="1"/>
    <col min="9734" max="9734" width="27.453125" customWidth="1"/>
    <col min="9983" max="9983" width="34.81640625" customWidth="1"/>
    <col min="9984" max="9984" width="24.453125" customWidth="1"/>
    <col min="9985" max="9985" width="20.54296875" customWidth="1"/>
    <col min="9986" max="9986" width="30.453125" customWidth="1"/>
    <col min="9987" max="9987" width="25.81640625" customWidth="1"/>
    <col min="9988" max="9988" width="19.81640625" bestFit="1" customWidth="1"/>
    <col min="9989" max="9989" width="26.453125" customWidth="1"/>
    <col min="9990" max="9990" width="27.453125" customWidth="1"/>
    <col min="10239" max="10239" width="34.81640625" customWidth="1"/>
    <col min="10240" max="10240" width="24.453125" customWidth="1"/>
    <col min="10241" max="10241" width="20.54296875" customWidth="1"/>
    <col min="10242" max="10242" width="30.453125" customWidth="1"/>
    <col min="10243" max="10243" width="25.81640625" customWidth="1"/>
    <col min="10244" max="10244" width="19.81640625" bestFit="1" customWidth="1"/>
    <col min="10245" max="10245" width="26.453125" customWidth="1"/>
    <col min="10246" max="10246" width="27.453125" customWidth="1"/>
    <col min="10495" max="10495" width="34.81640625" customWidth="1"/>
    <col min="10496" max="10496" width="24.453125" customWidth="1"/>
    <col min="10497" max="10497" width="20.54296875" customWidth="1"/>
    <col min="10498" max="10498" width="30.453125" customWidth="1"/>
    <col min="10499" max="10499" width="25.81640625" customWidth="1"/>
    <col min="10500" max="10500" width="19.81640625" bestFit="1" customWidth="1"/>
    <col min="10501" max="10501" width="26.453125" customWidth="1"/>
    <col min="10502" max="10502" width="27.453125" customWidth="1"/>
    <col min="10751" max="10751" width="34.81640625" customWidth="1"/>
    <col min="10752" max="10752" width="24.453125" customWidth="1"/>
    <col min="10753" max="10753" width="20.54296875" customWidth="1"/>
    <col min="10754" max="10754" width="30.453125" customWidth="1"/>
    <col min="10755" max="10755" width="25.81640625" customWidth="1"/>
    <col min="10756" max="10756" width="19.81640625" bestFit="1" customWidth="1"/>
    <col min="10757" max="10757" width="26.453125" customWidth="1"/>
    <col min="10758" max="10758" width="27.453125" customWidth="1"/>
    <col min="11007" max="11007" width="34.81640625" customWidth="1"/>
    <col min="11008" max="11008" width="24.453125" customWidth="1"/>
    <col min="11009" max="11009" width="20.54296875" customWidth="1"/>
    <col min="11010" max="11010" width="30.453125" customWidth="1"/>
    <col min="11011" max="11011" width="25.81640625" customWidth="1"/>
    <col min="11012" max="11012" width="19.81640625" bestFit="1" customWidth="1"/>
    <col min="11013" max="11013" width="26.453125" customWidth="1"/>
    <col min="11014" max="11014" width="27.453125" customWidth="1"/>
    <col min="11263" max="11263" width="34.81640625" customWidth="1"/>
    <col min="11264" max="11264" width="24.453125" customWidth="1"/>
    <col min="11265" max="11265" width="20.54296875" customWidth="1"/>
    <col min="11266" max="11266" width="30.453125" customWidth="1"/>
    <col min="11267" max="11267" width="25.81640625" customWidth="1"/>
    <col min="11268" max="11268" width="19.81640625" bestFit="1" customWidth="1"/>
    <col min="11269" max="11269" width="26.453125" customWidth="1"/>
    <col min="11270" max="11270" width="27.453125" customWidth="1"/>
    <col min="11519" max="11519" width="34.81640625" customWidth="1"/>
    <col min="11520" max="11520" width="24.453125" customWidth="1"/>
    <col min="11521" max="11521" width="20.54296875" customWidth="1"/>
    <col min="11522" max="11522" width="30.453125" customWidth="1"/>
    <col min="11523" max="11523" width="25.81640625" customWidth="1"/>
    <col min="11524" max="11524" width="19.81640625" bestFit="1" customWidth="1"/>
    <col min="11525" max="11525" width="26.453125" customWidth="1"/>
    <col min="11526" max="11526" width="27.453125" customWidth="1"/>
    <col min="11775" max="11775" width="34.81640625" customWidth="1"/>
    <col min="11776" max="11776" width="24.453125" customWidth="1"/>
    <col min="11777" max="11777" width="20.54296875" customWidth="1"/>
    <col min="11778" max="11778" width="30.453125" customWidth="1"/>
    <col min="11779" max="11779" width="25.81640625" customWidth="1"/>
    <col min="11780" max="11780" width="19.81640625" bestFit="1" customWidth="1"/>
    <col min="11781" max="11781" width="26.453125" customWidth="1"/>
    <col min="11782" max="11782" width="27.453125" customWidth="1"/>
    <col min="12031" max="12031" width="34.81640625" customWidth="1"/>
    <col min="12032" max="12032" width="24.453125" customWidth="1"/>
    <col min="12033" max="12033" width="20.54296875" customWidth="1"/>
    <col min="12034" max="12034" width="30.453125" customWidth="1"/>
    <col min="12035" max="12035" width="25.81640625" customWidth="1"/>
    <col min="12036" max="12036" width="19.81640625" bestFit="1" customWidth="1"/>
    <col min="12037" max="12037" width="26.453125" customWidth="1"/>
    <col min="12038" max="12038" width="27.453125" customWidth="1"/>
    <col min="12287" max="12287" width="34.81640625" customWidth="1"/>
    <col min="12288" max="12288" width="24.453125" customWidth="1"/>
    <col min="12289" max="12289" width="20.54296875" customWidth="1"/>
    <col min="12290" max="12290" width="30.453125" customWidth="1"/>
    <col min="12291" max="12291" width="25.81640625" customWidth="1"/>
    <col min="12292" max="12292" width="19.81640625" bestFit="1" customWidth="1"/>
    <col min="12293" max="12293" width="26.453125" customWidth="1"/>
    <col min="12294" max="12294" width="27.453125" customWidth="1"/>
    <col min="12543" max="12543" width="34.81640625" customWidth="1"/>
    <col min="12544" max="12544" width="24.453125" customWidth="1"/>
    <col min="12545" max="12545" width="20.54296875" customWidth="1"/>
    <col min="12546" max="12546" width="30.453125" customWidth="1"/>
    <col min="12547" max="12547" width="25.81640625" customWidth="1"/>
    <col min="12548" max="12548" width="19.81640625" bestFit="1" customWidth="1"/>
    <col min="12549" max="12549" width="26.453125" customWidth="1"/>
    <col min="12550" max="12550" width="27.453125" customWidth="1"/>
    <col min="12799" max="12799" width="34.81640625" customWidth="1"/>
    <col min="12800" max="12800" width="24.453125" customWidth="1"/>
    <col min="12801" max="12801" width="20.54296875" customWidth="1"/>
    <col min="12802" max="12802" width="30.453125" customWidth="1"/>
    <col min="12803" max="12803" width="25.81640625" customWidth="1"/>
    <col min="12804" max="12804" width="19.81640625" bestFit="1" customWidth="1"/>
    <col min="12805" max="12805" width="26.453125" customWidth="1"/>
    <col min="12806" max="12806" width="27.453125" customWidth="1"/>
    <col min="13055" max="13055" width="34.81640625" customWidth="1"/>
    <col min="13056" max="13056" width="24.453125" customWidth="1"/>
    <col min="13057" max="13057" width="20.54296875" customWidth="1"/>
    <col min="13058" max="13058" width="30.453125" customWidth="1"/>
    <col min="13059" max="13059" width="25.81640625" customWidth="1"/>
    <col min="13060" max="13060" width="19.81640625" bestFit="1" customWidth="1"/>
    <col min="13061" max="13061" width="26.453125" customWidth="1"/>
    <col min="13062" max="13062" width="27.453125" customWidth="1"/>
    <col min="13311" max="13311" width="34.81640625" customWidth="1"/>
    <col min="13312" max="13312" width="24.453125" customWidth="1"/>
    <col min="13313" max="13313" width="20.54296875" customWidth="1"/>
    <col min="13314" max="13314" width="30.453125" customWidth="1"/>
    <col min="13315" max="13315" width="25.81640625" customWidth="1"/>
    <col min="13316" max="13316" width="19.81640625" bestFit="1" customWidth="1"/>
    <col min="13317" max="13317" width="26.453125" customWidth="1"/>
    <col min="13318" max="13318" width="27.453125" customWidth="1"/>
    <col min="13567" max="13567" width="34.81640625" customWidth="1"/>
    <col min="13568" max="13568" width="24.453125" customWidth="1"/>
    <col min="13569" max="13569" width="20.54296875" customWidth="1"/>
    <col min="13570" max="13570" width="30.453125" customWidth="1"/>
    <col min="13571" max="13571" width="25.81640625" customWidth="1"/>
    <col min="13572" max="13572" width="19.81640625" bestFit="1" customWidth="1"/>
    <col min="13573" max="13573" width="26.453125" customWidth="1"/>
    <col min="13574" max="13574" width="27.453125" customWidth="1"/>
    <col min="13823" max="13823" width="34.81640625" customWidth="1"/>
    <col min="13824" max="13824" width="24.453125" customWidth="1"/>
    <col min="13825" max="13825" width="20.54296875" customWidth="1"/>
    <col min="13826" max="13826" width="30.453125" customWidth="1"/>
    <col min="13827" max="13827" width="25.81640625" customWidth="1"/>
    <col min="13828" max="13828" width="19.81640625" bestFit="1" customWidth="1"/>
    <col min="13829" max="13829" width="26.453125" customWidth="1"/>
    <col min="13830" max="13830" width="27.453125" customWidth="1"/>
    <col min="14079" max="14079" width="34.81640625" customWidth="1"/>
    <col min="14080" max="14080" width="24.453125" customWidth="1"/>
    <col min="14081" max="14081" width="20.54296875" customWidth="1"/>
    <col min="14082" max="14082" width="30.453125" customWidth="1"/>
    <col min="14083" max="14083" width="25.81640625" customWidth="1"/>
    <col min="14084" max="14084" width="19.81640625" bestFit="1" customWidth="1"/>
    <col min="14085" max="14085" width="26.453125" customWidth="1"/>
    <col min="14086" max="14086" width="27.453125" customWidth="1"/>
    <col min="14335" max="14335" width="34.81640625" customWidth="1"/>
    <col min="14336" max="14336" width="24.453125" customWidth="1"/>
    <col min="14337" max="14337" width="20.54296875" customWidth="1"/>
    <col min="14338" max="14338" width="30.453125" customWidth="1"/>
    <col min="14339" max="14339" width="25.81640625" customWidth="1"/>
    <col min="14340" max="14340" width="19.81640625" bestFit="1" customWidth="1"/>
    <col min="14341" max="14341" width="26.453125" customWidth="1"/>
    <col min="14342" max="14342" width="27.453125" customWidth="1"/>
    <col min="14591" max="14591" width="34.81640625" customWidth="1"/>
    <col min="14592" max="14592" width="24.453125" customWidth="1"/>
    <col min="14593" max="14593" width="20.54296875" customWidth="1"/>
    <col min="14594" max="14594" width="30.453125" customWidth="1"/>
    <col min="14595" max="14595" width="25.81640625" customWidth="1"/>
    <col min="14596" max="14596" width="19.81640625" bestFit="1" customWidth="1"/>
    <col min="14597" max="14597" width="26.453125" customWidth="1"/>
    <col min="14598" max="14598" width="27.453125" customWidth="1"/>
    <col min="14847" max="14847" width="34.81640625" customWidth="1"/>
    <col min="14848" max="14848" width="24.453125" customWidth="1"/>
    <col min="14849" max="14849" width="20.54296875" customWidth="1"/>
    <col min="14850" max="14850" width="30.453125" customWidth="1"/>
    <col min="14851" max="14851" width="25.81640625" customWidth="1"/>
    <col min="14852" max="14852" width="19.81640625" bestFit="1" customWidth="1"/>
    <col min="14853" max="14853" width="26.453125" customWidth="1"/>
    <col min="14854" max="14854" width="27.453125" customWidth="1"/>
    <col min="15103" max="15103" width="34.81640625" customWidth="1"/>
    <col min="15104" max="15104" width="24.453125" customWidth="1"/>
    <col min="15105" max="15105" width="20.54296875" customWidth="1"/>
    <col min="15106" max="15106" width="30.453125" customWidth="1"/>
    <col min="15107" max="15107" width="25.81640625" customWidth="1"/>
    <col min="15108" max="15108" width="19.81640625" bestFit="1" customWidth="1"/>
    <col min="15109" max="15109" width="26.453125" customWidth="1"/>
    <col min="15110" max="15110" width="27.453125" customWidth="1"/>
    <col min="15359" max="15359" width="34.81640625" customWidth="1"/>
    <col min="15360" max="15360" width="24.453125" customWidth="1"/>
    <col min="15361" max="15361" width="20.54296875" customWidth="1"/>
    <col min="15362" max="15362" width="30.453125" customWidth="1"/>
    <col min="15363" max="15363" width="25.81640625" customWidth="1"/>
    <col min="15364" max="15364" width="19.81640625" bestFit="1" customWidth="1"/>
    <col min="15365" max="15365" width="26.453125" customWidth="1"/>
    <col min="15366" max="15366" width="27.453125" customWidth="1"/>
    <col min="15615" max="15615" width="34.81640625" customWidth="1"/>
    <col min="15616" max="15616" width="24.453125" customWidth="1"/>
    <col min="15617" max="15617" width="20.54296875" customWidth="1"/>
    <col min="15618" max="15618" width="30.453125" customWidth="1"/>
    <col min="15619" max="15619" width="25.81640625" customWidth="1"/>
    <col min="15620" max="15620" width="19.81640625" bestFit="1" customWidth="1"/>
    <col min="15621" max="15621" width="26.453125" customWidth="1"/>
    <col min="15622" max="15622" width="27.453125" customWidth="1"/>
    <col min="15871" max="15871" width="34.81640625" customWidth="1"/>
    <col min="15872" max="15872" width="24.453125" customWidth="1"/>
    <col min="15873" max="15873" width="20.54296875" customWidth="1"/>
    <col min="15874" max="15874" width="30.453125" customWidth="1"/>
    <col min="15875" max="15875" width="25.81640625" customWidth="1"/>
    <col min="15876" max="15876" width="19.81640625" bestFit="1" customWidth="1"/>
    <col min="15877" max="15877" width="26.453125" customWidth="1"/>
    <col min="15878" max="15878" width="27.453125" customWidth="1"/>
    <col min="16127" max="16127" width="34.81640625" customWidth="1"/>
    <col min="16128" max="16128" width="24.453125" customWidth="1"/>
    <col min="16129" max="16129" width="20.54296875" customWidth="1"/>
    <col min="16130" max="16130" width="30.453125" customWidth="1"/>
    <col min="16131" max="16131" width="25.81640625" customWidth="1"/>
    <col min="16132" max="16132" width="19.81640625" bestFit="1" customWidth="1"/>
    <col min="16133" max="16133" width="26.453125" customWidth="1"/>
    <col min="16134" max="16134" width="27.453125" customWidth="1"/>
  </cols>
  <sheetData>
    <row r="3" spans="2:8" ht="24.65" customHeight="1" x14ac:dyDescent="0.35">
      <c r="B3" s="858" t="s">
        <v>1601</v>
      </c>
      <c r="C3" s="723"/>
      <c r="D3" s="723"/>
      <c r="E3" s="723"/>
      <c r="F3" s="723"/>
      <c r="G3" s="723"/>
      <c r="H3" s="724"/>
    </row>
    <row r="4" spans="2:8" ht="47.5" customHeight="1" x14ac:dyDescent="0.35">
      <c r="B4" s="200"/>
      <c r="C4" s="857" t="s">
        <v>500</v>
      </c>
      <c r="D4" s="723"/>
      <c r="E4" s="724"/>
      <c r="F4" s="857" t="s">
        <v>501</v>
      </c>
      <c r="G4" s="723"/>
      <c r="H4" s="724"/>
    </row>
    <row r="5" spans="2:8" ht="29.25" customHeight="1" x14ac:dyDescent="0.35">
      <c r="B5" s="8" t="s">
        <v>1</v>
      </c>
      <c r="C5" s="14" t="s">
        <v>502</v>
      </c>
      <c r="D5" s="14" t="s">
        <v>503</v>
      </c>
      <c r="E5" s="14" t="s">
        <v>504</v>
      </c>
      <c r="F5" s="14" t="s">
        <v>502</v>
      </c>
      <c r="G5" s="14" t="s">
        <v>503</v>
      </c>
      <c r="H5" s="14" t="s">
        <v>504</v>
      </c>
    </row>
    <row r="6" spans="2:8" ht="21.75" customHeight="1" x14ac:dyDescent="0.35">
      <c r="B6" s="112" t="s">
        <v>18</v>
      </c>
      <c r="C6" s="53">
        <v>5811</v>
      </c>
      <c r="D6" s="53">
        <v>106864160353.41</v>
      </c>
      <c r="E6" s="53">
        <v>3962414350.5500622</v>
      </c>
      <c r="F6" s="53">
        <v>17119</v>
      </c>
      <c r="G6" s="53">
        <v>361978355977.78003</v>
      </c>
      <c r="H6" s="53">
        <v>9558332918.5500011</v>
      </c>
    </row>
    <row r="7" spans="2:8" ht="21.75" customHeight="1" x14ac:dyDescent="0.35">
      <c r="B7" s="112" t="s">
        <v>19</v>
      </c>
      <c r="C7" s="53">
        <v>116073.52</v>
      </c>
      <c r="D7" s="53">
        <v>164191106368.95801</v>
      </c>
      <c r="E7" s="53">
        <v>1072228325.932431</v>
      </c>
      <c r="F7" s="53">
        <v>228198.73266666671</v>
      </c>
      <c r="G7" s="53">
        <v>316122391086.60468</v>
      </c>
      <c r="H7" s="53">
        <v>1723315680</v>
      </c>
    </row>
    <row r="8" spans="2:8" ht="21.75" customHeight="1" x14ac:dyDescent="0.35">
      <c r="B8" s="112" t="s">
        <v>20</v>
      </c>
      <c r="C8" s="53">
        <v>18923</v>
      </c>
      <c r="D8" s="53">
        <v>110414647431</v>
      </c>
      <c r="E8" s="53">
        <v>587275159</v>
      </c>
      <c r="F8" s="53">
        <v>42169</v>
      </c>
      <c r="G8" s="53">
        <v>1054669959986</v>
      </c>
      <c r="H8" s="53">
        <v>3200349739.559999</v>
      </c>
    </row>
    <row r="9" spans="2:8" ht="21.75" customHeight="1" x14ac:dyDescent="0.35">
      <c r="B9" s="112" t="s">
        <v>22</v>
      </c>
      <c r="C9" s="53">
        <v>80312</v>
      </c>
      <c r="D9" s="53">
        <v>3751237004966</v>
      </c>
      <c r="E9" s="53">
        <v>6639716631.9365406</v>
      </c>
      <c r="F9" s="53">
        <v>232290</v>
      </c>
      <c r="G9" s="53">
        <v>9303321388425</v>
      </c>
      <c r="H9" s="53">
        <v>16704222845.83654</v>
      </c>
    </row>
    <row r="10" spans="2:8" ht="21.75" customHeight="1" x14ac:dyDescent="0.35">
      <c r="B10" s="112" t="s">
        <v>278</v>
      </c>
      <c r="C10" s="53">
        <v>1465663</v>
      </c>
      <c r="D10" s="53">
        <v>2248876685672.8799</v>
      </c>
      <c r="E10" s="53">
        <v>7714372093.871933</v>
      </c>
      <c r="F10" s="53">
        <v>2092843</v>
      </c>
      <c r="G10" s="53">
        <v>5917689692091.5908</v>
      </c>
      <c r="H10" s="53">
        <v>15694733797.17079</v>
      </c>
    </row>
    <row r="11" spans="2:8" ht="21.75" customHeight="1" x14ac:dyDescent="0.35">
      <c r="B11" s="112" t="s">
        <v>279</v>
      </c>
      <c r="C11" s="53">
        <v>18033</v>
      </c>
      <c r="D11" s="53">
        <v>185313556860</v>
      </c>
      <c r="E11" s="53">
        <v>651561343</v>
      </c>
      <c r="F11" s="53">
        <v>51949</v>
      </c>
      <c r="G11" s="53">
        <v>726940427817</v>
      </c>
      <c r="H11" s="53">
        <v>1586409627</v>
      </c>
    </row>
    <row r="12" spans="2:8" ht="21.75" customHeight="1" x14ac:dyDescent="0.35">
      <c r="B12" s="112" t="s">
        <v>25</v>
      </c>
      <c r="C12" s="53">
        <v>54020</v>
      </c>
      <c r="D12" s="53">
        <v>383168129364.90009</v>
      </c>
      <c r="E12" s="53">
        <v>4633247729.6599989</v>
      </c>
      <c r="F12" s="53">
        <v>118895</v>
      </c>
      <c r="G12" s="53">
        <v>1606748034405.7</v>
      </c>
      <c r="H12" s="53">
        <v>16009180308.036489</v>
      </c>
    </row>
    <row r="13" spans="2:8" ht="21.75" customHeight="1" x14ac:dyDescent="0.35">
      <c r="B13" s="112" t="s">
        <v>26</v>
      </c>
      <c r="C13" s="53">
        <v>5149</v>
      </c>
      <c r="D13" s="53">
        <v>31598813030</v>
      </c>
      <c r="E13" s="53">
        <v>179839711.36000001</v>
      </c>
      <c r="F13" s="53">
        <v>7422</v>
      </c>
      <c r="G13" s="53">
        <v>66902727066.493027</v>
      </c>
      <c r="H13" s="53">
        <v>288692403.00999999</v>
      </c>
    </row>
    <row r="14" spans="2:8" ht="21.75" customHeight="1" x14ac:dyDescent="0.35">
      <c r="B14" s="112" t="s">
        <v>27</v>
      </c>
      <c r="C14" s="53">
        <v>224850</v>
      </c>
      <c r="D14" s="53">
        <v>53760189209</v>
      </c>
      <c r="E14" s="53">
        <v>2693997354.6499958</v>
      </c>
      <c r="F14" s="53">
        <v>394092</v>
      </c>
      <c r="G14" s="53">
        <v>55874272184</v>
      </c>
      <c r="H14" s="53">
        <v>4971486146.119997</v>
      </c>
    </row>
    <row r="15" spans="2:8" ht="21.75" customHeight="1" x14ac:dyDescent="0.35">
      <c r="B15" s="112" t="s">
        <v>28</v>
      </c>
      <c r="C15" s="53">
        <v>12565</v>
      </c>
      <c r="D15" s="53">
        <v>126027612252.50999</v>
      </c>
      <c r="E15" s="53">
        <v>1097344133</v>
      </c>
      <c r="F15" s="53">
        <v>33912</v>
      </c>
      <c r="G15" s="53">
        <v>7340485737315.8701</v>
      </c>
      <c r="H15" s="53">
        <v>3578909810.5999999</v>
      </c>
    </row>
    <row r="16" spans="2:8" ht="21.75" customHeight="1" x14ac:dyDescent="0.35">
      <c r="B16" s="112" t="s">
        <v>29</v>
      </c>
      <c r="C16" s="53">
        <v>37835</v>
      </c>
      <c r="D16" s="53">
        <v>659462613930.33008</v>
      </c>
      <c r="E16" s="53">
        <v>2408181736</v>
      </c>
      <c r="F16" s="53">
        <v>109110</v>
      </c>
      <c r="G16" s="53">
        <v>1258591752285.26</v>
      </c>
      <c r="H16" s="53">
        <v>5672533152</v>
      </c>
    </row>
    <row r="17" spans="2:8" ht="21.75" customHeight="1" x14ac:dyDescent="0.35">
      <c r="B17" s="112" t="s">
        <v>30</v>
      </c>
      <c r="C17" s="53">
        <v>48485</v>
      </c>
      <c r="D17" s="53">
        <v>1056059908416</v>
      </c>
      <c r="E17" s="53">
        <v>6281253352</v>
      </c>
      <c r="F17" s="53">
        <v>124907</v>
      </c>
      <c r="G17" s="53">
        <v>2617323951888</v>
      </c>
      <c r="H17" s="53">
        <v>15557595899</v>
      </c>
    </row>
    <row r="18" spans="2:8" ht="21.75" customHeight="1" x14ac:dyDescent="0.35">
      <c r="B18" s="112" t="s">
        <v>32</v>
      </c>
      <c r="C18" s="53">
        <v>30373</v>
      </c>
      <c r="D18" s="53">
        <v>172735999988</v>
      </c>
      <c r="E18" s="53">
        <v>2153306000</v>
      </c>
      <c r="F18" s="53">
        <v>119168</v>
      </c>
      <c r="G18" s="53">
        <v>2055223625614</v>
      </c>
      <c r="H18" s="53">
        <v>6237224915</v>
      </c>
    </row>
    <row r="19" spans="2:8" ht="21.75" customHeight="1" x14ac:dyDescent="0.35">
      <c r="B19" s="112" t="s">
        <v>34</v>
      </c>
      <c r="C19" s="53">
        <v>21454</v>
      </c>
      <c r="D19" s="53">
        <v>360217006942</v>
      </c>
      <c r="E19" s="53">
        <v>1978012942</v>
      </c>
      <c r="F19" s="53">
        <v>63111</v>
      </c>
      <c r="G19" s="53">
        <v>2707586676000</v>
      </c>
      <c r="H19" s="53">
        <v>8721389610</v>
      </c>
    </row>
    <row r="20" spans="2:8" ht="21.75" customHeight="1" x14ac:dyDescent="0.35">
      <c r="B20" s="112" t="s">
        <v>35</v>
      </c>
      <c r="C20" s="53">
        <v>20122</v>
      </c>
      <c r="D20" s="53">
        <v>243471879949</v>
      </c>
      <c r="E20" s="53">
        <v>1052002034</v>
      </c>
      <c r="F20" s="53">
        <v>53122</v>
      </c>
      <c r="G20" s="53">
        <v>582765525043</v>
      </c>
      <c r="H20" s="53">
        <v>2413372483</v>
      </c>
    </row>
    <row r="21" spans="2:8" ht="21.75" customHeight="1" x14ac:dyDescent="0.35">
      <c r="B21" s="112" t="s">
        <v>36</v>
      </c>
      <c r="C21" s="53">
        <v>38019</v>
      </c>
      <c r="D21" s="53">
        <v>680309624</v>
      </c>
      <c r="E21" s="53">
        <v>118332118</v>
      </c>
      <c r="F21" s="53">
        <v>83264</v>
      </c>
      <c r="G21" s="53">
        <v>1230863979</v>
      </c>
      <c r="H21" s="53">
        <v>271971611</v>
      </c>
    </row>
    <row r="22" spans="2:8" ht="21.75" customHeight="1" x14ac:dyDescent="0.35">
      <c r="B22" s="112" t="s">
        <v>280</v>
      </c>
      <c r="C22" s="53">
        <v>29529</v>
      </c>
      <c r="D22" s="53">
        <v>614094769730</v>
      </c>
      <c r="E22" s="53">
        <v>2449218903</v>
      </c>
      <c r="F22" s="53">
        <v>54012</v>
      </c>
      <c r="G22" s="53">
        <v>1894439963843</v>
      </c>
      <c r="H22" s="53">
        <v>4711346447</v>
      </c>
    </row>
    <row r="23" spans="2:8" ht="21.75" customHeight="1" x14ac:dyDescent="0.35">
      <c r="B23" s="112" t="s">
        <v>281</v>
      </c>
      <c r="C23" s="53">
        <v>5118</v>
      </c>
      <c r="D23" s="53">
        <v>122909319147</v>
      </c>
      <c r="E23" s="53">
        <v>4549637991</v>
      </c>
      <c r="F23" s="53">
        <v>14664</v>
      </c>
      <c r="G23" s="53">
        <v>317364707052</v>
      </c>
      <c r="H23" s="53">
        <v>11747640768</v>
      </c>
    </row>
    <row r="24" spans="2:8" ht="21.75" customHeight="1" x14ac:dyDescent="0.35">
      <c r="B24" s="112" t="s">
        <v>38</v>
      </c>
      <c r="C24" s="53">
        <v>6969</v>
      </c>
      <c r="D24" s="53">
        <v>137876730980</v>
      </c>
      <c r="E24" s="53">
        <v>376231767</v>
      </c>
      <c r="F24" s="53">
        <v>27051</v>
      </c>
      <c r="G24" s="53">
        <v>1131284484955</v>
      </c>
      <c r="H24" s="53">
        <v>1785921421</v>
      </c>
    </row>
    <row r="25" spans="2:8" ht="21.75" customHeight="1" x14ac:dyDescent="0.35">
      <c r="B25" s="112" t="s">
        <v>39</v>
      </c>
      <c r="C25" s="53">
        <v>27225.000000000331</v>
      </c>
      <c r="D25" s="53">
        <v>315965746369.12</v>
      </c>
      <c r="E25" s="53">
        <v>689444856</v>
      </c>
      <c r="F25" s="53">
        <v>54444.00000000163</v>
      </c>
      <c r="G25" s="53">
        <v>538177641009.25</v>
      </c>
      <c r="H25" s="53">
        <v>1637580423.4000001</v>
      </c>
    </row>
    <row r="26" spans="2:8" ht="21.75" customHeight="1" x14ac:dyDescent="0.35">
      <c r="B26" s="112" t="s">
        <v>40</v>
      </c>
      <c r="C26" s="53">
        <v>32184</v>
      </c>
      <c r="D26" s="53">
        <v>558151792173</v>
      </c>
      <c r="E26" s="53">
        <v>3585653079.440001</v>
      </c>
      <c r="F26" s="53">
        <v>97822</v>
      </c>
      <c r="G26" s="53">
        <v>64417875993004</v>
      </c>
      <c r="H26" s="53">
        <v>8292487993.5800037</v>
      </c>
    </row>
    <row r="27" spans="2:8" ht="21.75" customHeight="1" x14ac:dyDescent="0.35">
      <c r="B27" s="112" t="s">
        <v>41</v>
      </c>
      <c r="C27" s="53">
        <v>23128</v>
      </c>
      <c r="D27" s="53">
        <v>894021869204.00989</v>
      </c>
      <c r="E27" s="53">
        <v>2869196674</v>
      </c>
      <c r="F27" s="53">
        <v>68173</v>
      </c>
      <c r="G27" s="53">
        <v>3315955026299.0098</v>
      </c>
      <c r="H27" s="53">
        <v>6794015660</v>
      </c>
    </row>
    <row r="28" spans="2:8" ht="21.75" customHeight="1" x14ac:dyDescent="0.35">
      <c r="B28" s="112" t="s">
        <v>282</v>
      </c>
      <c r="C28" s="53">
        <v>5895</v>
      </c>
      <c r="D28" s="53">
        <v>172795470008</v>
      </c>
      <c r="E28" s="53">
        <v>856985952</v>
      </c>
      <c r="F28" s="53">
        <v>21233</v>
      </c>
      <c r="G28" s="53">
        <v>174723203204</v>
      </c>
      <c r="H28" s="53">
        <v>2676355085</v>
      </c>
    </row>
    <row r="29" spans="2:8" ht="21.75" customHeight="1" x14ac:dyDescent="0.35">
      <c r="B29" s="112" t="s">
        <v>42</v>
      </c>
      <c r="C29" s="53">
        <v>57235</v>
      </c>
      <c r="D29" s="53">
        <v>220825223056</v>
      </c>
      <c r="E29" s="53">
        <v>1044884285</v>
      </c>
      <c r="F29" s="53">
        <v>87473</v>
      </c>
      <c r="G29" s="53">
        <v>842976613136</v>
      </c>
      <c r="H29" s="53">
        <v>2745141316</v>
      </c>
    </row>
    <row r="30" spans="2:8" ht="21.75" customHeight="1" x14ac:dyDescent="0.35">
      <c r="B30" s="112" t="s">
        <v>283</v>
      </c>
      <c r="C30" s="53">
        <v>32971</v>
      </c>
      <c r="D30" s="53">
        <v>11545855388326.141</v>
      </c>
      <c r="E30" s="53">
        <v>3864873089.4099998</v>
      </c>
      <c r="F30" s="53">
        <v>64135</v>
      </c>
      <c r="G30" s="53">
        <v>13511411195037.09</v>
      </c>
      <c r="H30" s="53">
        <v>16059306802.370001</v>
      </c>
    </row>
    <row r="31" spans="2:8" ht="21.75" customHeight="1" x14ac:dyDescent="0.35">
      <c r="B31" s="112" t="s">
        <v>284</v>
      </c>
      <c r="C31" s="53">
        <v>9501</v>
      </c>
      <c r="D31" s="53">
        <v>500277960710</v>
      </c>
      <c r="E31" s="53">
        <v>1190148324</v>
      </c>
      <c r="F31" s="53">
        <v>22775</v>
      </c>
      <c r="G31" s="53">
        <v>1251116185466</v>
      </c>
      <c r="H31" s="53">
        <v>2689966065</v>
      </c>
    </row>
    <row r="32" spans="2:8" ht="21.75" customHeight="1" x14ac:dyDescent="0.35">
      <c r="B32" s="112" t="s">
        <v>285</v>
      </c>
      <c r="C32" s="53">
        <v>35058</v>
      </c>
      <c r="D32" s="53">
        <v>57337634902</v>
      </c>
      <c r="E32" s="53">
        <v>939565057</v>
      </c>
      <c r="F32" s="53">
        <v>56076</v>
      </c>
      <c r="G32" s="53">
        <v>145431969997</v>
      </c>
      <c r="H32" s="53">
        <v>1595569975</v>
      </c>
    </row>
    <row r="33" spans="2:10" ht="21.75" customHeight="1" x14ac:dyDescent="0.35">
      <c r="B33" s="112" t="s">
        <v>286</v>
      </c>
      <c r="C33" s="53">
        <v>11830</v>
      </c>
      <c r="D33" s="53">
        <v>298531828424.20001</v>
      </c>
      <c r="E33" s="53">
        <v>1278150117.6700001</v>
      </c>
      <c r="F33" s="53">
        <v>34869</v>
      </c>
      <c r="G33" s="53">
        <v>830252398949.34985</v>
      </c>
      <c r="H33" s="53">
        <v>2756110827.289999</v>
      </c>
    </row>
    <row r="34" spans="2:10" ht="21.75" customHeight="1" x14ac:dyDescent="0.35">
      <c r="B34" s="112" t="s">
        <v>287</v>
      </c>
      <c r="C34" s="53">
        <v>691</v>
      </c>
      <c r="D34" s="53">
        <v>13155652057</v>
      </c>
      <c r="E34" s="53">
        <v>249869584</v>
      </c>
      <c r="F34" s="53">
        <v>691</v>
      </c>
      <c r="G34" s="53">
        <v>13155652057</v>
      </c>
      <c r="H34" s="53">
        <v>249869584</v>
      </c>
    </row>
    <row r="35" spans="2:10" ht="21.75" customHeight="1" x14ac:dyDescent="0.35">
      <c r="B35" s="112" t="s">
        <v>288</v>
      </c>
      <c r="C35" s="53">
        <v>33</v>
      </c>
      <c r="D35" s="53">
        <v>1816984450</v>
      </c>
      <c r="E35" s="53">
        <v>120754834</v>
      </c>
      <c r="F35" s="53">
        <v>33</v>
      </c>
      <c r="G35" s="53">
        <v>1816984450</v>
      </c>
      <c r="H35" s="53">
        <v>120754834</v>
      </c>
    </row>
    <row r="36" spans="2:10" ht="21.75" customHeight="1" x14ac:dyDescent="0.35">
      <c r="B36" s="112" t="s">
        <v>48</v>
      </c>
      <c r="C36" s="53">
        <v>12508.4</v>
      </c>
      <c r="D36" s="53">
        <v>345271389.90799999</v>
      </c>
      <c r="E36" s="53">
        <v>61400965917.103996</v>
      </c>
      <c r="F36" s="53">
        <v>31571.599999999999</v>
      </c>
      <c r="G36" s="53">
        <v>895870865.17999995</v>
      </c>
      <c r="H36" s="53">
        <v>155574520490.668</v>
      </c>
    </row>
    <row r="37" spans="2:10" ht="21.75" customHeight="1" x14ac:dyDescent="0.35">
      <c r="B37" s="112" t="s">
        <v>49</v>
      </c>
      <c r="C37" s="53">
        <v>13867</v>
      </c>
      <c r="D37" s="53">
        <v>238378589802</v>
      </c>
      <c r="E37" s="53">
        <v>608859569.81000018</v>
      </c>
      <c r="F37" s="53">
        <v>29596</v>
      </c>
      <c r="G37" s="53">
        <v>710554126016.17993</v>
      </c>
      <c r="H37" s="53">
        <v>2091811636.1099999</v>
      </c>
    </row>
    <row r="38" spans="2:10" ht="21.75" customHeight="1" x14ac:dyDescent="0.35">
      <c r="B38" s="112" t="s">
        <v>289</v>
      </c>
      <c r="C38" s="53">
        <v>15272</v>
      </c>
      <c r="D38" s="53">
        <v>248164666961</v>
      </c>
      <c r="E38" s="53">
        <v>1649185709</v>
      </c>
      <c r="F38" s="53">
        <v>35366</v>
      </c>
      <c r="G38" s="53">
        <v>1183500110305</v>
      </c>
      <c r="H38" s="53">
        <v>7358995250</v>
      </c>
    </row>
    <row r="39" spans="2:10" ht="21.75" customHeight="1" x14ac:dyDescent="0.35">
      <c r="B39" s="112" t="s">
        <v>50</v>
      </c>
      <c r="C39" s="53">
        <v>10089</v>
      </c>
      <c r="D39" s="53">
        <v>170796057232.5</v>
      </c>
      <c r="E39" s="53">
        <v>1353052817.55</v>
      </c>
      <c r="F39" s="53">
        <v>34019</v>
      </c>
      <c r="G39" s="53">
        <v>336626124049.73999</v>
      </c>
      <c r="H39" s="53">
        <v>1987057242.9299991</v>
      </c>
    </row>
    <row r="40" spans="2:10" ht="21.75" customHeight="1" x14ac:dyDescent="0.35">
      <c r="B40" s="112" t="s">
        <v>51</v>
      </c>
      <c r="C40" s="53">
        <v>7545</v>
      </c>
      <c r="D40" s="53">
        <v>14694978484</v>
      </c>
      <c r="E40" s="53">
        <v>103806784</v>
      </c>
      <c r="F40" s="53">
        <v>18873</v>
      </c>
      <c r="G40" s="363">
        <v>88712662264</v>
      </c>
      <c r="H40" s="363">
        <v>384252978</v>
      </c>
      <c r="J40" s="664"/>
    </row>
    <row r="41" spans="2:10" ht="21.75" customHeight="1" x14ac:dyDescent="0.35">
      <c r="B41" s="112" t="s">
        <v>52</v>
      </c>
      <c r="C41" s="53">
        <v>456988.74999999988</v>
      </c>
      <c r="D41" s="53">
        <v>105434979910.36</v>
      </c>
      <c r="E41" s="53">
        <v>3278433672.514298</v>
      </c>
      <c r="F41" s="53">
        <v>471027.74999999988</v>
      </c>
      <c r="G41" s="363">
        <v>108591499297.36</v>
      </c>
      <c r="H41" s="363">
        <v>3407087496</v>
      </c>
    </row>
    <row r="42" spans="2:10" ht="21.75" customHeight="1" x14ac:dyDescent="0.35">
      <c r="B42" s="112" t="s">
        <v>54</v>
      </c>
      <c r="C42" s="53">
        <v>0</v>
      </c>
      <c r="D42" s="53">
        <v>0</v>
      </c>
      <c r="E42" s="53">
        <v>0</v>
      </c>
      <c r="F42" s="53">
        <v>0</v>
      </c>
      <c r="G42" s="363">
        <v>0</v>
      </c>
      <c r="H42" s="363">
        <v>0</v>
      </c>
    </row>
    <row r="43" spans="2:10" ht="21.75" customHeight="1" x14ac:dyDescent="0.35">
      <c r="B43" s="165" t="s">
        <v>55</v>
      </c>
      <c r="C43" s="201">
        <f t="shared" ref="C43:H43" si="0">SUM(C6:C42)</f>
        <v>2991324.6700000004</v>
      </c>
      <c r="D43" s="201">
        <f t="shared" si="0"/>
        <v>25885510537674.223</v>
      </c>
      <c r="E43" s="201">
        <f t="shared" si="0"/>
        <v>135682003998.45926</v>
      </c>
      <c r="F43" s="201">
        <f t="shared" si="0"/>
        <v>4995476.0826666681</v>
      </c>
      <c r="G43" s="201">
        <f t="shared" si="0"/>
        <v>126788317792421.47</v>
      </c>
      <c r="H43" s="201">
        <f t="shared" si="0"/>
        <v>346855513241.23181</v>
      </c>
    </row>
    <row r="44" spans="2:10" ht="21.75" customHeight="1" x14ac:dyDescent="0.35">
      <c r="B44" s="321" t="s">
        <v>505</v>
      </c>
      <c r="C44" s="320"/>
      <c r="D44" s="320"/>
      <c r="E44" s="320"/>
      <c r="F44" s="161"/>
    </row>
  </sheetData>
  <sheetProtection algorithmName="SHA-512" hashValue="hAJFxf68XsjQtgjkuhyZZ2/zC7g/NbesAg6PHFcRr7ogWDAQSkta9TeHKt2/6gP4fWfyQlpYsvy47orC6JM9lw==" saltValue="8rCwiT0YeUKnp0fFDBpO0w==" spinCount="100000" sheet="1" objects="1" scenarios="1"/>
  <mergeCells count="3">
    <mergeCell ref="C4:E4"/>
    <mergeCell ref="F4:H4"/>
    <mergeCell ref="B3:H3"/>
  </mergeCells>
  <pageMargins left="0.7" right="0.7" top="0.75" bottom="0.75" header="0.3" footer="0.3"/>
  <pageSetup orientation="portrait"/>
  <headerFooter>
    <oddFooter>&amp;C_x000D_&amp;1#&amp;"Calibri"&amp;11&amp;K000000 Britam Public</oddFooter>
  </headerFooter>
  <drawing r:id="rId1"/>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5">
    <tabColor rgb="FFCC9900"/>
  </sheetPr>
  <dimension ref="B3:H34"/>
  <sheetViews>
    <sheetView showGridLines="0" topLeftCell="A25" zoomScale="80" zoomScaleNormal="80" zoomScaleSheetLayoutView="90" workbookViewId="0"/>
  </sheetViews>
  <sheetFormatPr defaultRowHeight="20.25" customHeight="1" x14ac:dyDescent="0.35"/>
  <cols>
    <col min="1" max="1" width="11" customWidth="1"/>
    <col min="2" max="2" width="36.1796875" customWidth="1"/>
    <col min="3" max="3" width="21.453125" customWidth="1"/>
    <col min="4" max="4" width="18.54296875" customWidth="1"/>
    <col min="5" max="5" width="21.90625" style="202" customWidth="1"/>
    <col min="6" max="6" width="18.453125" customWidth="1"/>
    <col min="7" max="7" width="14.6328125" bestFit="1" customWidth="1"/>
    <col min="8" max="8" width="20.453125" style="202" customWidth="1"/>
    <col min="9" max="9" width="13.54296875" bestFit="1" customWidth="1"/>
    <col min="10" max="11" width="16.453125" bestFit="1" customWidth="1"/>
    <col min="12" max="12" width="13.1796875" bestFit="1" customWidth="1"/>
    <col min="257" max="257" width="36.1796875" customWidth="1"/>
    <col min="258" max="258" width="21.453125" customWidth="1"/>
    <col min="259" max="259" width="18.54296875" customWidth="1"/>
    <col min="260" max="260" width="27" customWidth="1"/>
    <col min="261" max="261" width="18.453125" customWidth="1"/>
    <col min="262" max="262" width="14.1796875" customWidth="1"/>
    <col min="263" max="263" width="20.453125" customWidth="1"/>
    <col min="264" max="264" width="19.54296875" customWidth="1"/>
    <col min="265" max="265" width="13.54296875" bestFit="1" customWidth="1"/>
    <col min="267" max="267" width="16.453125" bestFit="1" customWidth="1"/>
    <col min="268" max="268" width="13.1796875" bestFit="1" customWidth="1"/>
    <col min="513" max="513" width="36.1796875" customWidth="1"/>
    <col min="514" max="514" width="21.453125" customWidth="1"/>
    <col min="515" max="515" width="18.54296875" customWidth="1"/>
    <col min="516" max="516" width="27" customWidth="1"/>
    <col min="517" max="517" width="18.453125" customWidth="1"/>
    <col min="518" max="518" width="14.1796875" customWidth="1"/>
    <col min="519" max="519" width="20.453125" customWidth="1"/>
    <col min="520" max="520" width="19.54296875" customWidth="1"/>
    <col min="521" max="521" width="13.54296875" bestFit="1" customWidth="1"/>
    <col min="523" max="523" width="16.453125" bestFit="1" customWidth="1"/>
    <col min="524" max="524" width="13.1796875" bestFit="1" customWidth="1"/>
    <col min="769" max="769" width="36.1796875" customWidth="1"/>
    <col min="770" max="770" width="21.453125" customWidth="1"/>
    <col min="771" max="771" width="18.54296875" customWidth="1"/>
    <col min="772" max="772" width="27" customWidth="1"/>
    <col min="773" max="773" width="18.453125" customWidth="1"/>
    <col min="774" max="774" width="14.1796875" customWidth="1"/>
    <col min="775" max="775" width="20.453125" customWidth="1"/>
    <col min="776" max="776" width="19.54296875" customWidth="1"/>
    <col min="777" max="777" width="13.54296875" bestFit="1" customWidth="1"/>
    <col min="779" max="779" width="16.453125" bestFit="1" customWidth="1"/>
    <col min="780" max="780" width="13.1796875" bestFit="1" customWidth="1"/>
    <col min="1025" max="1025" width="36.1796875" customWidth="1"/>
    <col min="1026" max="1026" width="21.453125" customWidth="1"/>
    <col min="1027" max="1027" width="18.54296875" customWidth="1"/>
    <col min="1028" max="1028" width="27" customWidth="1"/>
    <col min="1029" max="1029" width="18.453125" customWidth="1"/>
    <col min="1030" max="1030" width="14.1796875" customWidth="1"/>
    <col min="1031" max="1031" width="20.453125" customWidth="1"/>
    <col min="1032" max="1032" width="19.54296875" customWidth="1"/>
    <col min="1033" max="1033" width="13.54296875" bestFit="1" customWidth="1"/>
    <col min="1035" max="1035" width="16.453125" bestFit="1" customWidth="1"/>
    <col min="1036" max="1036" width="13.1796875" bestFit="1" customWidth="1"/>
    <col min="1281" max="1281" width="36.1796875" customWidth="1"/>
    <col min="1282" max="1282" width="21.453125" customWidth="1"/>
    <col min="1283" max="1283" width="18.54296875" customWidth="1"/>
    <col min="1284" max="1284" width="27" customWidth="1"/>
    <col min="1285" max="1285" width="18.453125" customWidth="1"/>
    <col min="1286" max="1286" width="14.1796875" customWidth="1"/>
    <col min="1287" max="1287" width="20.453125" customWidth="1"/>
    <col min="1288" max="1288" width="19.54296875" customWidth="1"/>
    <col min="1289" max="1289" width="13.54296875" bestFit="1" customWidth="1"/>
    <col min="1291" max="1291" width="16.453125" bestFit="1" customWidth="1"/>
    <col min="1292" max="1292" width="13.1796875" bestFit="1" customWidth="1"/>
    <col min="1537" max="1537" width="36.1796875" customWidth="1"/>
    <col min="1538" max="1538" width="21.453125" customWidth="1"/>
    <col min="1539" max="1539" width="18.54296875" customWidth="1"/>
    <col min="1540" max="1540" width="27" customWidth="1"/>
    <col min="1541" max="1541" width="18.453125" customWidth="1"/>
    <col min="1542" max="1542" width="14.1796875" customWidth="1"/>
    <col min="1543" max="1543" width="20.453125" customWidth="1"/>
    <col min="1544" max="1544" width="19.54296875" customWidth="1"/>
    <col min="1545" max="1545" width="13.54296875" bestFit="1" customWidth="1"/>
    <col min="1547" max="1547" width="16.453125" bestFit="1" customWidth="1"/>
    <col min="1548" max="1548" width="13.1796875" bestFit="1" customWidth="1"/>
    <col min="1793" max="1793" width="36.1796875" customWidth="1"/>
    <col min="1794" max="1794" width="21.453125" customWidth="1"/>
    <col min="1795" max="1795" width="18.54296875" customWidth="1"/>
    <col min="1796" max="1796" width="27" customWidth="1"/>
    <col min="1797" max="1797" width="18.453125" customWidth="1"/>
    <col min="1798" max="1798" width="14.1796875" customWidth="1"/>
    <col min="1799" max="1799" width="20.453125" customWidth="1"/>
    <col min="1800" max="1800" width="19.54296875" customWidth="1"/>
    <col min="1801" max="1801" width="13.54296875" bestFit="1" customWidth="1"/>
    <col min="1803" max="1803" width="16.453125" bestFit="1" customWidth="1"/>
    <col min="1804" max="1804" width="13.1796875" bestFit="1" customWidth="1"/>
    <col min="2049" max="2049" width="36.1796875" customWidth="1"/>
    <col min="2050" max="2050" width="21.453125" customWidth="1"/>
    <col min="2051" max="2051" width="18.54296875" customWidth="1"/>
    <col min="2052" max="2052" width="27" customWidth="1"/>
    <col min="2053" max="2053" width="18.453125" customWidth="1"/>
    <col min="2054" max="2054" width="14.1796875" customWidth="1"/>
    <col min="2055" max="2055" width="20.453125" customWidth="1"/>
    <col min="2056" max="2056" width="19.54296875" customWidth="1"/>
    <col min="2057" max="2057" width="13.54296875" bestFit="1" customWidth="1"/>
    <col min="2059" max="2059" width="16.453125" bestFit="1" customWidth="1"/>
    <col min="2060" max="2060" width="13.1796875" bestFit="1" customWidth="1"/>
    <col min="2305" max="2305" width="36.1796875" customWidth="1"/>
    <col min="2306" max="2306" width="21.453125" customWidth="1"/>
    <col min="2307" max="2307" width="18.54296875" customWidth="1"/>
    <col min="2308" max="2308" width="27" customWidth="1"/>
    <col min="2309" max="2309" width="18.453125" customWidth="1"/>
    <col min="2310" max="2310" width="14.1796875" customWidth="1"/>
    <col min="2311" max="2311" width="20.453125" customWidth="1"/>
    <col min="2312" max="2312" width="19.54296875" customWidth="1"/>
    <col min="2313" max="2313" width="13.54296875" bestFit="1" customWidth="1"/>
    <col min="2315" max="2315" width="16.453125" bestFit="1" customWidth="1"/>
    <col min="2316" max="2316" width="13.1796875" bestFit="1" customWidth="1"/>
    <col min="2561" max="2561" width="36.1796875" customWidth="1"/>
    <col min="2562" max="2562" width="21.453125" customWidth="1"/>
    <col min="2563" max="2563" width="18.54296875" customWidth="1"/>
    <col min="2564" max="2564" width="27" customWidth="1"/>
    <col min="2565" max="2565" width="18.453125" customWidth="1"/>
    <col min="2566" max="2566" width="14.1796875" customWidth="1"/>
    <col min="2567" max="2567" width="20.453125" customWidth="1"/>
    <col min="2568" max="2568" width="19.54296875" customWidth="1"/>
    <col min="2569" max="2569" width="13.54296875" bestFit="1" customWidth="1"/>
    <col min="2571" max="2571" width="16.453125" bestFit="1" customWidth="1"/>
    <col min="2572" max="2572" width="13.1796875" bestFit="1" customWidth="1"/>
    <col min="2817" max="2817" width="36.1796875" customWidth="1"/>
    <col min="2818" max="2818" width="21.453125" customWidth="1"/>
    <col min="2819" max="2819" width="18.54296875" customWidth="1"/>
    <col min="2820" max="2820" width="27" customWidth="1"/>
    <col min="2821" max="2821" width="18.453125" customWidth="1"/>
    <col min="2822" max="2822" width="14.1796875" customWidth="1"/>
    <col min="2823" max="2823" width="20.453125" customWidth="1"/>
    <col min="2824" max="2824" width="19.54296875" customWidth="1"/>
    <col min="2825" max="2825" width="13.54296875" bestFit="1" customWidth="1"/>
    <col min="2827" max="2827" width="16.453125" bestFit="1" customWidth="1"/>
    <col min="2828" max="2828" width="13.1796875" bestFit="1" customWidth="1"/>
    <col min="3073" max="3073" width="36.1796875" customWidth="1"/>
    <col min="3074" max="3074" width="21.453125" customWidth="1"/>
    <col min="3075" max="3075" width="18.54296875" customWidth="1"/>
    <col min="3076" max="3076" width="27" customWidth="1"/>
    <col min="3077" max="3077" width="18.453125" customWidth="1"/>
    <col min="3078" max="3078" width="14.1796875" customWidth="1"/>
    <col min="3079" max="3079" width="20.453125" customWidth="1"/>
    <col min="3080" max="3080" width="19.54296875" customWidth="1"/>
    <col min="3081" max="3081" width="13.54296875" bestFit="1" customWidth="1"/>
    <col min="3083" max="3083" width="16.453125" bestFit="1" customWidth="1"/>
    <col min="3084" max="3084" width="13.1796875" bestFit="1" customWidth="1"/>
    <col min="3329" max="3329" width="36.1796875" customWidth="1"/>
    <col min="3330" max="3330" width="21.453125" customWidth="1"/>
    <col min="3331" max="3331" width="18.54296875" customWidth="1"/>
    <col min="3332" max="3332" width="27" customWidth="1"/>
    <col min="3333" max="3333" width="18.453125" customWidth="1"/>
    <col min="3334" max="3334" width="14.1796875" customWidth="1"/>
    <col min="3335" max="3335" width="20.453125" customWidth="1"/>
    <col min="3336" max="3336" width="19.54296875" customWidth="1"/>
    <col min="3337" max="3337" width="13.54296875" bestFit="1" customWidth="1"/>
    <col min="3339" max="3339" width="16.453125" bestFit="1" customWidth="1"/>
    <col min="3340" max="3340" width="13.1796875" bestFit="1" customWidth="1"/>
    <col min="3585" max="3585" width="36.1796875" customWidth="1"/>
    <col min="3586" max="3586" width="21.453125" customWidth="1"/>
    <col min="3587" max="3587" width="18.54296875" customWidth="1"/>
    <col min="3588" max="3588" width="27" customWidth="1"/>
    <col min="3589" max="3589" width="18.453125" customWidth="1"/>
    <col min="3590" max="3590" width="14.1796875" customWidth="1"/>
    <col min="3591" max="3591" width="20.453125" customWidth="1"/>
    <col min="3592" max="3592" width="19.54296875" customWidth="1"/>
    <col min="3593" max="3593" width="13.54296875" bestFit="1" customWidth="1"/>
    <col min="3595" max="3595" width="16.453125" bestFit="1" customWidth="1"/>
    <col min="3596" max="3596" width="13.1796875" bestFit="1" customWidth="1"/>
    <col min="3841" max="3841" width="36.1796875" customWidth="1"/>
    <col min="3842" max="3842" width="21.453125" customWidth="1"/>
    <col min="3843" max="3843" width="18.54296875" customWidth="1"/>
    <col min="3844" max="3844" width="27" customWidth="1"/>
    <col min="3845" max="3845" width="18.453125" customWidth="1"/>
    <col min="3846" max="3846" width="14.1796875" customWidth="1"/>
    <col min="3847" max="3847" width="20.453125" customWidth="1"/>
    <col min="3848" max="3848" width="19.54296875" customWidth="1"/>
    <col min="3849" max="3849" width="13.54296875" bestFit="1" customWidth="1"/>
    <col min="3851" max="3851" width="16.453125" bestFit="1" customWidth="1"/>
    <col min="3852" max="3852" width="13.1796875" bestFit="1" customWidth="1"/>
    <col min="4097" max="4097" width="36.1796875" customWidth="1"/>
    <col min="4098" max="4098" width="21.453125" customWidth="1"/>
    <col min="4099" max="4099" width="18.54296875" customWidth="1"/>
    <col min="4100" max="4100" width="27" customWidth="1"/>
    <col min="4101" max="4101" width="18.453125" customWidth="1"/>
    <col min="4102" max="4102" width="14.1796875" customWidth="1"/>
    <col min="4103" max="4103" width="20.453125" customWidth="1"/>
    <col min="4104" max="4104" width="19.54296875" customWidth="1"/>
    <col min="4105" max="4105" width="13.54296875" bestFit="1" customWidth="1"/>
    <col min="4107" max="4107" width="16.453125" bestFit="1" customWidth="1"/>
    <col min="4108" max="4108" width="13.1796875" bestFit="1" customWidth="1"/>
    <col min="4353" max="4353" width="36.1796875" customWidth="1"/>
    <col min="4354" max="4354" width="21.453125" customWidth="1"/>
    <col min="4355" max="4355" width="18.54296875" customWidth="1"/>
    <col min="4356" max="4356" width="27" customWidth="1"/>
    <col min="4357" max="4357" width="18.453125" customWidth="1"/>
    <col min="4358" max="4358" width="14.1796875" customWidth="1"/>
    <col min="4359" max="4359" width="20.453125" customWidth="1"/>
    <col min="4360" max="4360" width="19.54296875" customWidth="1"/>
    <col min="4361" max="4361" width="13.54296875" bestFit="1" customWidth="1"/>
    <col min="4363" max="4363" width="16.453125" bestFit="1" customWidth="1"/>
    <col min="4364" max="4364" width="13.1796875" bestFit="1" customWidth="1"/>
    <col min="4609" max="4609" width="36.1796875" customWidth="1"/>
    <col min="4610" max="4610" width="21.453125" customWidth="1"/>
    <col min="4611" max="4611" width="18.54296875" customWidth="1"/>
    <col min="4612" max="4612" width="27" customWidth="1"/>
    <col min="4613" max="4613" width="18.453125" customWidth="1"/>
    <col min="4614" max="4614" width="14.1796875" customWidth="1"/>
    <col min="4615" max="4615" width="20.453125" customWidth="1"/>
    <col min="4616" max="4616" width="19.54296875" customWidth="1"/>
    <col min="4617" max="4617" width="13.54296875" bestFit="1" customWidth="1"/>
    <col min="4619" max="4619" width="16.453125" bestFit="1" customWidth="1"/>
    <col min="4620" max="4620" width="13.1796875" bestFit="1" customWidth="1"/>
    <col min="4865" max="4865" width="36.1796875" customWidth="1"/>
    <col min="4866" max="4866" width="21.453125" customWidth="1"/>
    <col min="4867" max="4867" width="18.54296875" customWidth="1"/>
    <col min="4868" max="4868" width="27" customWidth="1"/>
    <col min="4869" max="4869" width="18.453125" customWidth="1"/>
    <col min="4870" max="4870" width="14.1796875" customWidth="1"/>
    <col min="4871" max="4871" width="20.453125" customWidth="1"/>
    <col min="4872" max="4872" width="19.54296875" customWidth="1"/>
    <col min="4873" max="4873" width="13.54296875" bestFit="1" customWidth="1"/>
    <col min="4875" max="4875" width="16.453125" bestFit="1" customWidth="1"/>
    <col min="4876" max="4876" width="13.1796875" bestFit="1" customWidth="1"/>
    <col min="5121" max="5121" width="36.1796875" customWidth="1"/>
    <col min="5122" max="5122" width="21.453125" customWidth="1"/>
    <col min="5123" max="5123" width="18.54296875" customWidth="1"/>
    <col min="5124" max="5124" width="27" customWidth="1"/>
    <col min="5125" max="5125" width="18.453125" customWidth="1"/>
    <col min="5126" max="5126" width="14.1796875" customWidth="1"/>
    <col min="5127" max="5127" width="20.453125" customWidth="1"/>
    <col min="5128" max="5128" width="19.54296875" customWidth="1"/>
    <col min="5129" max="5129" width="13.54296875" bestFit="1" customWidth="1"/>
    <col min="5131" max="5131" width="16.453125" bestFit="1" customWidth="1"/>
    <col min="5132" max="5132" width="13.1796875" bestFit="1" customWidth="1"/>
    <col min="5377" max="5377" width="36.1796875" customWidth="1"/>
    <col min="5378" max="5378" width="21.453125" customWidth="1"/>
    <col min="5379" max="5379" width="18.54296875" customWidth="1"/>
    <col min="5380" max="5380" width="27" customWidth="1"/>
    <col min="5381" max="5381" width="18.453125" customWidth="1"/>
    <col min="5382" max="5382" width="14.1796875" customWidth="1"/>
    <col min="5383" max="5383" width="20.453125" customWidth="1"/>
    <col min="5384" max="5384" width="19.54296875" customWidth="1"/>
    <col min="5385" max="5385" width="13.54296875" bestFit="1" customWidth="1"/>
    <col min="5387" max="5387" width="16.453125" bestFit="1" customWidth="1"/>
    <col min="5388" max="5388" width="13.1796875" bestFit="1" customWidth="1"/>
    <col min="5633" max="5633" width="36.1796875" customWidth="1"/>
    <col min="5634" max="5634" width="21.453125" customWidth="1"/>
    <col min="5635" max="5635" width="18.54296875" customWidth="1"/>
    <col min="5636" max="5636" width="27" customWidth="1"/>
    <col min="5637" max="5637" width="18.453125" customWidth="1"/>
    <col min="5638" max="5638" width="14.1796875" customWidth="1"/>
    <col min="5639" max="5639" width="20.453125" customWidth="1"/>
    <col min="5640" max="5640" width="19.54296875" customWidth="1"/>
    <col min="5641" max="5641" width="13.54296875" bestFit="1" customWidth="1"/>
    <col min="5643" max="5643" width="16.453125" bestFit="1" customWidth="1"/>
    <col min="5644" max="5644" width="13.1796875" bestFit="1" customWidth="1"/>
    <col min="5889" max="5889" width="36.1796875" customWidth="1"/>
    <col min="5890" max="5890" width="21.453125" customWidth="1"/>
    <col min="5891" max="5891" width="18.54296875" customWidth="1"/>
    <col min="5892" max="5892" width="27" customWidth="1"/>
    <col min="5893" max="5893" width="18.453125" customWidth="1"/>
    <col min="5894" max="5894" width="14.1796875" customWidth="1"/>
    <col min="5895" max="5895" width="20.453125" customWidth="1"/>
    <col min="5896" max="5896" width="19.54296875" customWidth="1"/>
    <col min="5897" max="5897" width="13.54296875" bestFit="1" customWidth="1"/>
    <col min="5899" max="5899" width="16.453125" bestFit="1" customWidth="1"/>
    <col min="5900" max="5900" width="13.1796875" bestFit="1" customWidth="1"/>
    <col min="6145" max="6145" width="36.1796875" customWidth="1"/>
    <col min="6146" max="6146" width="21.453125" customWidth="1"/>
    <col min="6147" max="6147" width="18.54296875" customWidth="1"/>
    <col min="6148" max="6148" width="27" customWidth="1"/>
    <col min="6149" max="6149" width="18.453125" customWidth="1"/>
    <col min="6150" max="6150" width="14.1796875" customWidth="1"/>
    <col min="6151" max="6151" width="20.453125" customWidth="1"/>
    <col min="6152" max="6152" width="19.54296875" customWidth="1"/>
    <col min="6153" max="6153" width="13.54296875" bestFit="1" customWidth="1"/>
    <col min="6155" max="6155" width="16.453125" bestFit="1" customWidth="1"/>
    <col min="6156" max="6156" width="13.1796875" bestFit="1" customWidth="1"/>
    <col min="6401" max="6401" width="36.1796875" customWidth="1"/>
    <col min="6402" max="6402" width="21.453125" customWidth="1"/>
    <col min="6403" max="6403" width="18.54296875" customWidth="1"/>
    <col min="6404" max="6404" width="27" customWidth="1"/>
    <col min="6405" max="6405" width="18.453125" customWidth="1"/>
    <col min="6406" max="6406" width="14.1796875" customWidth="1"/>
    <col min="6407" max="6407" width="20.453125" customWidth="1"/>
    <col min="6408" max="6408" width="19.54296875" customWidth="1"/>
    <col min="6409" max="6409" width="13.54296875" bestFit="1" customWidth="1"/>
    <col min="6411" max="6411" width="16.453125" bestFit="1" customWidth="1"/>
    <col min="6412" max="6412" width="13.1796875" bestFit="1" customWidth="1"/>
    <col min="6657" max="6657" width="36.1796875" customWidth="1"/>
    <col min="6658" max="6658" width="21.453125" customWidth="1"/>
    <col min="6659" max="6659" width="18.54296875" customWidth="1"/>
    <col min="6660" max="6660" width="27" customWidth="1"/>
    <col min="6661" max="6661" width="18.453125" customWidth="1"/>
    <col min="6662" max="6662" width="14.1796875" customWidth="1"/>
    <col min="6663" max="6663" width="20.453125" customWidth="1"/>
    <col min="6664" max="6664" width="19.54296875" customWidth="1"/>
    <col min="6665" max="6665" width="13.54296875" bestFit="1" customWidth="1"/>
    <col min="6667" max="6667" width="16.453125" bestFit="1" customWidth="1"/>
    <col min="6668" max="6668" width="13.1796875" bestFit="1" customWidth="1"/>
    <col min="6913" max="6913" width="36.1796875" customWidth="1"/>
    <col min="6914" max="6914" width="21.453125" customWidth="1"/>
    <col min="6915" max="6915" width="18.54296875" customWidth="1"/>
    <col min="6916" max="6916" width="27" customWidth="1"/>
    <col min="6917" max="6917" width="18.453125" customWidth="1"/>
    <col min="6918" max="6918" width="14.1796875" customWidth="1"/>
    <col min="6919" max="6919" width="20.453125" customWidth="1"/>
    <col min="6920" max="6920" width="19.54296875" customWidth="1"/>
    <col min="6921" max="6921" width="13.54296875" bestFit="1" customWidth="1"/>
    <col min="6923" max="6923" width="16.453125" bestFit="1" customWidth="1"/>
    <col min="6924" max="6924" width="13.1796875" bestFit="1" customWidth="1"/>
    <col min="7169" max="7169" width="36.1796875" customWidth="1"/>
    <col min="7170" max="7170" width="21.453125" customWidth="1"/>
    <col min="7171" max="7171" width="18.54296875" customWidth="1"/>
    <col min="7172" max="7172" width="27" customWidth="1"/>
    <col min="7173" max="7173" width="18.453125" customWidth="1"/>
    <col min="7174" max="7174" width="14.1796875" customWidth="1"/>
    <col min="7175" max="7175" width="20.453125" customWidth="1"/>
    <col min="7176" max="7176" width="19.54296875" customWidth="1"/>
    <col min="7177" max="7177" width="13.54296875" bestFit="1" customWidth="1"/>
    <col min="7179" max="7179" width="16.453125" bestFit="1" customWidth="1"/>
    <col min="7180" max="7180" width="13.1796875" bestFit="1" customWidth="1"/>
    <col min="7425" max="7425" width="36.1796875" customWidth="1"/>
    <col min="7426" max="7426" width="21.453125" customWidth="1"/>
    <col min="7427" max="7427" width="18.54296875" customWidth="1"/>
    <col min="7428" max="7428" width="27" customWidth="1"/>
    <col min="7429" max="7429" width="18.453125" customWidth="1"/>
    <col min="7430" max="7430" width="14.1796875" customWidth="1"/>
    <col min="7431" max="7431" width="20.453125" customWidth="1"/>
    <col min="7432" max="7432" width="19.54296875" customWidth="1"/>
    <col min="7433" max="7433" width="13.54296875" bestFit="1" customWidth="1"/>
    <col min="7435" max="7435" width="16.453125" bestFit="1" customWidth="1"/>
    <col min="7436" max="7436" width="13.1796875" bestFit="1" customWidth="1"/>
    <col min="7681" max="7681" width="36.1796875" customWidth="1"/>
    <col min="7682" max="7682" width="21.453125" customWidth="1"/>
    <col min="7683" max="7683" width="18.54296875" customWidth="1"/>
    <col min="7684" max="7684" width="27" customWidth="1"/>
    <col min="7685" max="7685" width="18.453125" customWidth="1"/>
    <col min="7686" max="7686" width="14.1796875" customWidth="1"/>
    <col min="7687" max="7687" width="20.453125" customWidth="1"/>
    <col min="7688" max="7688" width="19.54296875" customWidth="1"/>
    <col min="7689" max="7689" width="13.54296875" bestFit="1" customWidth="1"/>
    <col min="7691" max="7691" width="16.453125" bestFit="1" customWidth="1"/>
    <col min="7692" max="7692" width="13.1796875" bestFit="1" customWidth="1"/>
    <col min="7937" max="7937" width="36.1796875" customWidth="1"/>
    <col min="7938" max="7938" width="21.453125" customWidth="1"/>
    <col min="7939" max="7939" width="18.54296875" customWidth="1"/>
    <col min="7940" max="7940" width="27" customWidth="1"/>
    <col min="7941" max="7941" width="18.453125" customWidth="1"/>
    <col min="7942" max="7942" width="14.1796875" customWidth="1"/>
    <col min="7943" max="7943" width="20.453125" customWidth="1"/>
    <col min="7944" max="7944" width="19.54296875" customWidth="1"/>
    <col min="7945" max="7945" width="13.54296875" bestFit="1" customWidth="1"/>
    <col min="7947" max="7947" width="16.453125" bestFit="1" customWidth="1"/>
    <col min="7948" max="7948" width="13.1796875" bestFit="1" customWidth="1"/>
    <col min="8193" max="8193" width="36.1796875" customWidth="1"/>
    <col min="8194" max="8194" width="21.453125" customWidth="1"/>
    <col min="8195" max="8195" width="18.54296875" customWidth="1"/>
    <col min="8196" max="8196" width="27" customWidth="1"/>
    <col min="8197" max="8197" width="18.453125" customWidth="1"/>
    <col min="8198" max="8198" width="14.1796875" customWidth="1"/>
    <col min="8199" max="8199" width="20.453125" customWidth="1"/>
    <col min="8200" max="8200" width="19.54296875" customWidth="1"/>
    <col min="8201" max="8201" width="13.54296875" bestFit="1" customWidth="1"/>
    <col min="8203" max="8203" width="16.453125" bestFit="1" customWidth="1"/>
    <col min="8204" max="8204" width="13.1796875" bestFit="1" customWidth="1"/>
    <col min="8449" max="8449" width="36.1796875" customWidth="1"/>
    <col min="8450" max="8450" width="21.453125" customWidth="1"/>
    <col min="8451" max="8451" width="18.54296875" customWidth="1"/>
    <col min="8452" max="8452" width="27" customWidth="1"/>
    <col min="8453" max="8453" width="18.453125" customWidth="1"/>
    <col min="8454" max="8454" width="14.1796875" customWidth="1"/>
    <col min="8455" max="8455" width="20.453125" customWidth="1"/>
    <col min="8456" max="8456" width="19.54296875" customWidth="1"/>
    <col min="8457" max="8457" width="13.54296875" bestFit="1" customWidth="1"/>
    <col min="8459" max="8459" width="16.453125" bestFit="1" customWidth="1"/>
    <col min="8460" max="8460" width="13.1796875" bestFit="1" customWidth="1"/>
    <col min="8705" max="8705" width="36.1796875" customWidth="1"/>
    <col min="8706" max="8706" width="21.453125" customWidth="1"/>
    <col min="8707" max="8707" width="18.54296875" customWidth="1"/>
    <col min="8708" max="8708" width="27" customWidth="1"/>
    <col min="8709" max="8709" width="18.453125" customWidth="1"/>
    <col min="8710" max="8710" width="14.1796875" customWidth="1"/>
    <col min="8711" max="8711" width="20.453125" customWidth="1"/>
    <col min="8712" max="8712" width="19.54296875" customWidth="1"/>
    <col min="8713" max="8713" width="13.54296875" bestFit="1" customWidth="1"/>
    <col min="8715" max="8715" width="16.453125" bestFit="1" customWidth="1"/>
    <col min="8716" max="8716" width="13.1796875" bestFit="1" customWidth="1"/>
    <col min="8961" max="8961" width="36.1796875" customWidth="1"/>
    <col min="8962" max="8962" width="21.453125" customWidth="1"/>
    <col min="8963" max="8963" width="18.54296875" customWidth="1"/>
    <col min="8964" max="8964" width="27" customWidth="1"/>
    <col min="8965" max="8965" width="18.453125" customWidth="1"/>
    <col min="8966" max="8966" width="14.1796875" customWidth="1"/>
    <col min="8967" max="8967" width="20.453125" customWidth="1"/>
    <col min="8968" max="8968" width="19.54296875" customWidth="1"/>
    <col min="8969" max="8969" width="13.54296875" bestFit="1" customWidth="1"/>
    <col min="8971" max="8971" width="16.453125" bestFit="1" customWidth="1"/>
    <col min="8972" max="8972" width="13.1796875" bestFit="1" customWidth="1"/>
    <col min="9217" max="9217" width="36.1796875" customWidth="1"/>
    <col min="9218" max="9218" width="21.453125" customWidth="1"/>
    <col min="9219" max="9219" width="18.54296875" customWidth="1"/>
    <col min="9220" max="9220" width="27" customWidth="1"/>
    <col min="9221" max="9221" width="18.453125" customWidth="1"/>
    <col min="9222" max="9222" width="14.1796875" customWidth="1"/>
    <col min="9223" max="9223" width="20.453125" customWidth="1"/>
    <col min="9224" max="9224" width="19.54296875" customWidth="1"/>
    <col min="9225" max="9225" width="13.54296875" bestFit="1" customWidth="1"/>
    <col min="9227" max="9227" width="16.453125" bestFit="1" customWidth="1"/>
    <col min="9228" max="9228" width="13.1796875" bestFit="1" customWidth="1"/>
    <col min="9473" max="9473" width="36.1796875" customWidth="1"/>
    <col min="9474" max="9474" width="21.453125" customWidth="1"/>
    <col min="9475" max="9475" width="18.54296875" customWidth="1"/>
    <col min="9476" max="9476" width="27" customWidth="1"/>
    <col min="9477" max="9477" width="18.453125" customWidth="1"/>
    <col min="9478" max="9478" width="14.1796875" customWidth="1"/>
    <col min="9479" max="9479" width="20.453125" customWidth="1"/>
    <col min="9480" max="9480" width="19.54296875" customWidth="1"/>
    <col min="9481" max="9481" width="13.54296875" bestFit="1" customWidth="1"/>
    <col min="9483" max="9483" width="16.453125" bestFit="1" customWidth="1"/>
    <col min="9484" max="9484" width="13.1796875" bestFit="1" customWidth="1"/>
    <col min="9729" max="9729" width="36.1796875" customWidth="1"/>
    <col min="9730" max="9730" width="21.453125" customWidth="1"/>
    <col min="9731" max="9731" width="18.54296875" customWidth="1"/>
    <col min="9732" max="9732" width="27" customWidth="1"/>
    <col min="9733" max="9733" width="18.453125" customWidth="1"/>
    <col min="9734" max="9734" width="14.1796875" customWidth="1"/>
    <col min="9735" max="9735" width="20.453125" customWidth="1"/>
    <col min="9736" max="9736" width="19.54296875" customWidth="1"/>
    <col min="9737" max="9737" width="13.54296875" bestFit="1" customWidth="1"/>
    <col min="9739" max="9739" width="16.453125" bestFit="1" customWidth="1"/>
    <col min="9740" max="9740" width="13.1796875" bestFit="1" customWidth="1"/>
    <col min="9985" max="9985" width="36.1796875" customWidth="1"/>
    <col min="9986" max="9986" width="21.453125" customWidth="1"/>
    <col min="9987" max="9987" width="18.54296875" customWidth="1"/>
    <col min="9988" max="9988" width="27" customWidth="1"/>
    <col min="9989" max="9989" width="18.453125" customWidth="1"/>
    <col min="9990" max="9990" width="14.1796875" customWidth="1"/>
    <col min="9991" max="9991" width="20.453125" customWidth="1"/>
    <col min="9992" max="9992" width="19.54296875" customWidth="1"/>
    <col min="9993" max="9993" width="13.54296875" bestFit="1" customWidth="1"/>
    <col min="9995" max="9995" width="16.453125" bestFit="1" customWidth="1"/>
    <col min="9996" max="9996" width="13.1796875" bestFit="1" customWidth="1"/>
    <col min="10241" max="10241" width="36.1796875" customWidth="1"/>
    <col min="10242" max="10242" width="21.453125" customWidth="1"/>
    <col min="10243" max="10243" width="18.54296875" customWidth="1"/>
    <col min="10244" max="10244" width="27" customWidth="1"/>
    <col min="10245" max="10245" width="18.453125" customWidth="1"/>
    <col min="10246" max="10246" width="14.1796875" customWidth="1"/>
    <col min="10247" max="10247" width="20.453125" customWidth="1"/>
    <col min="10248" max="10248" width="19.54296875" customWidth="1"/>
    <col min="10249" max="10249" width="13.54296875" bestFit="1" customWidth="1"/>
    <col min="10251" max="10251" width="16.453125" bestFit="1" customWidth="1"/>
    <col min="10252" max="10252" width="13.1796875" bestFit="1" customWidth="1"/>
    <col min="10497" max="10497" width="36.1796875" customWidth="1"/>
    <col min="10498" max="10498" width="21.453125" customWidth="1"/>
    <col min="10499" max="10499" width="18.54296875" customWidth="1"/>
    <col min="10500" max="10500" width="27" customWidth="1"/>
    <col min="10501" max="10501" width="18.453125" customWidth="1"/>
    <col min="10502" max="10502" width="14.1796875" customWidth="1"/>
    <col min="10503" max="10503" width="20.453125" customWidth="1"/>
    <col min="10504" max="10504" width="19.54296875" customWidth="1"/>
    <col min="10505" max="10505" width="13.54296875" bestFit="1" customWidth="1"/>
    <col min="10507" max="10507" width="16.453125" bestFit="1" customWidth="1"/>
    <col min="10508" max="10508" width="13.1796875" bestFit="1" customWidth="1"/>
    <col min="10753" max="10753" width="36.1796875" customWidth="1"/>
    <col min="10754" max="10754" width="21.453125" customWidth="1"/>
    <col min="10755" max="10755" width="18.54296875" customWidth="1"/>
    <col min="10756" max="10756" width="27" customWidth="1"/>
    <col min="10757" max="10757" width="18.453125" customWidth="1"/>
    <col min="10758" max="10758" width="14.1796875" customWidth="1"/>
    <col min="10759" max="10759" width="20.453125" customWidth="1"/>
    <col min="10760" max="10760" width="19.54296875" customWidth="1"/>
    <col min="10761" max="10761" width="13.54296875" bestFit="1" customWidth="1"/>
    <col min="10763" max="10763" width="16.453125" bestFit="1" customWidth="1"/>
    <col min="10764" max="10764" width="13.1796875" bestFit="1" customWidth="1"/>
    <col min="11009" max="11009" width="36.1796875" customWidth="1"/>
    <col min="11010" max="11010" width="21.453125" customWidth="1"/>
    <col min="11011" max="11011" width="18.54296875" customWidth="1"/>
    <col min="11012" max="11012" width="27" customWidth="1"/>
    <col min="11013" max="11013" width="18.453125" customWidth="1"/>
    <col min="11014" max="11014" width="14.1796875" customWidth="1"/>
    <col min="11015" max="11015" width="20.453125" customWidth="1"/>
    <col min="11016" max="11016" width="19.54296875" customWidth="1"/>
    <col min="11017" max="11017" width="13.54296875" bestFit="1" customWidth="1"/>
    <col min="11019" max="11019" width="16.453125" bestFit="1" customWidth="1"/>
    <col min="11020" max="11020" width="13.1796875" bestFit="1" customWidth="1"/>
    <col min="11265" max="11265" width="36.1796875" customWidth="1"/>
    <col min="11266" max="11266" width="21.453125" customWidth="1"/>
    <col min="11267" max="11267" width="18.54296875" customWidth="1"/>
    <col min="11268" max="11268" width="27" customWidth="1"/>
    <col min="11269" max="11269" width="18.453125" customWidth="1"/>
    <col min="11270" max="11270" width="14.1796875" customWidth="1"/>
    <col min="11271" max="11271" width="20.453125" customWidth="1"/>
    <col min="11272" max="11272" width="19.54296875" customWidth="1"/>
    <col min="11273" max="11273" width="13.54296875" bestFit="1" customWidth="1"/>
    <col min="11275" max="11275" width="16.453125" bestFit="1" customWidth="1"/>
    <col min="11276" max="11276" width="13.1796875" bestFit="1" customWidth="1"/>
    <col min="11521" max="11521" width="36.1796875" customWidth="1"/>
    <col min="11522" max="11522" width="21.453125" customWidth="1"/>
    <col min="11523" max="11523" width="18.54296875" customWidth="1"/>
    <col min="11524" max="11524" width="27" customWidth="1"/>
    <col min="11525" max="11525" width="18.453125" customWidth="1"/>
    <col min="11526" max="11526" width="14.1796875" customWidth="1"/>
    <col min="11527" max="11527" width="20.453125" customWidth="1"/>
    <col min="11528" max="11528" width="19.54296875" customWidth="1"/>
    <col min="11529" max="11529" width="13.54296875" bestFit="1" customWidth="1"/>
    <col min="11531" max="11531" width="16.453125" bestFit="1" customWidth="1"/>
    <col min="11532" max="11532" width="13.1796875" bestFit="1" customWidth="1"/>
    <col min="11777" max="11777" width="36.1796875" customWidth="1"/>
    <col min="11778" max="11778" width="21.453125" customWidth="1"/>
    <col min="11779" max="11779" width="18.54296875" customWidth="1"/>
    <col min="11780" max="11780" width="27" customWidth="1"/>
    <col min="11781" max="11781" width="18.453125" customWidth="1"/>
    <col min="11782" max="11782" width="14.1796875" customWidth="1"/>
    <col min="11783" max="11783" width="20.453125" customWidth="1"/>
    <col min="11784" max="11784" width="19.54296875" customWidth="1"/>
    <col min="11785" max="11785" width="13.54296875" bestFit="1" customWidth="1"/>
    <col min="11787" max="11787" width="16.453125" bestFit="1" customWidth="1"/>
    <col min="11788" max="11788" width="13.1796875" bestFit="1" customWidth="1"/>
    <col min="12033" max="12033" width="36.1796875" customWidth="1"/>
    <col min="12034" max="12034" width="21.453125" customWidth="1"/>
    <col min="12035" max="12035" width="18.54296875" customWidth="1"/>
    <col min="12036" max="12036" width="27" customWidth="1"/>
    <col min="12037" max="12037" width="18.453125" customWidth="1"/>
    <col min="12038" max="12038" width="14.1796875" customWidth="1"/>
    <col min="12039" max="12039" width="20.453125" customWidth="1"/>
    <col min="12040" max="12040" width="19.54296875" customWidth="1"/>
    <col min="12041" max="12041" width="13.54296875" bestFit="1" customWidth="1"/>
    <col min="12043" max="12043" width="16.453125" bestFit="1" customWidth="1"/>
    <col min="12044" max="12044" width="13.1796875" bestFit="1" customWidth="1"/>
    <col min="12289" max="12289" width="36.1796875" customWidth="1"/>
    <col min="12290" max="12290" width="21.453125" customWidth="1"/>
    <col min="12291" max="12291" width="18.54296875" customWidth="1"/>
    <col min="12292" max="12292" width="27" customWidth="1"/>
    <col min="12293" max="12293" width="18.453125" customWidth="1"/>
    <col min="12294" max="12294" width="14.1796875" customWidth="1"/>
    <col min="12295" max="12295" width="20.453125" customWidth="1"/>
    <col min="12296" max="12296" width="19.54296875" customWidth="1"/>
    <col min="12297" max="12297" width="13.54296875" bestFit="1" customWidth="1"/>
    <col min="12299" max="12299" width="16.453125" bestFit="1" customWidth="1"/>
    <col min="12300" max="12300" width="13.1796875" bestFit="1" customWidth="1"/>
    <col min="12545" max="12545" width="36.1796875" customWidth="1"/>
    <col min="12546" max="12546" width="21.453125" customWidth="1"/>
    <col min="12547" max="12547" width="18.54296875" customWidth="1"/>
    <col min="12548" max="12548" width="27" customWidth="1"/>
    <col min="12549" max="12549" width="18.453125" customWidth="1"/>
    <col min="12550" max="12550" width="14.1796875" customWidth="1"/>
    <col min="12551" max="12551" width="20.453125" customWidth="1"/>
    <col min="12552" max="12552" width="19.54296875" customWidth="1"/>
    <col min="12553" max="12553" width="13.54296875" bestFit="1" customWidth="1"/>
    <col min="12555" max="12555" width="16.453125" bestFit="1" customWidth="1"/>
    <col min="12556" max="12556" width="13.1796875" bestFit="1" customWidth="1"/>
    <col min="12801" max="12801" width="36.1796875" customWidth="1"/>
    <col min="12802" max="12802" width="21.453125" customWidth="1"/>
    <col min="12803" max="12803" width="18.54296875" customWidth="1"/>
    <col min="12804" max="12804" width="27" customWidth="1"/>
    <col min="12805" max="12805" width="18.453125" customWidth="1"/>
    <col min="12806" max="12806" width="14.1796875" customWidth="1"/>
    <col min="12807" max="12807" width="20.453125" customWidth="1"/>
    <col min="12808" max="12808" width="19.54296875" customWidth="1"/>
    <col min="12809" max="12809" width="13.54296875" bestFit="1" customWidth="1"/>
    <col min="12811" max="12811" width="16.453125" bestFit="1" customWidth="1"/>
    <col min="12812" max="12812" width="13.1796875" bestFit="1" customWidth="1"/>
    <col min="13057" max="13057" width="36.1796875" customWidth="1"/>
    <col min="13058" max="13058" width="21.453125" customWidth="1"/>
    <col min="13059" max="13059" width="18.54296875" customWidth="1"/>
    <col min="13060" max="13060" width="27" customWidth="1"/>
    <col min="13061" max="13061" width="18.453125" customWidth="1"/>
    <col min="13062" max="13062" width="14.1796875" customWidth="1"/>
    <col min="13063" max="13063" width="20.453125" customWidth="1"/>
    <col min="13064" max="13064" width="19.54296875" customWidth="1"/>
    <col min="13065" max="13065" width="13.54296875" bestFit="1" customWidth="1"/>
    <col min="13067" max="13067" width="16.453125" bestFit="1" customWidth="1"/>
    <col min="13068" max="13068" width="13.1796875" bestFit="1" customWidth="1"/>
    <col min="13313" max="13313" width="36.1796875" customWidth="1"/>
    <col min="13314" max="13314" width="21.453125" customWidth="1"/>
    <col min="13315" max="13315" width="18.54296875" customWidth="1"/>
    <col min="13316" max="13316" width="27" customWidth="1"/>
    <col min="13317" max="13317" width="18.453125" customWidth="1"/>
    <col min="13318" max="13318" width="14.1796875" customWidth="1"/>
    <col min="13319" max="13319" width="20.453125" customWidth="1"/>
    <col min="13320" max="13320" width="19.54296875" customWidth="1"/>
    <col min="13321" max="13321" width="13.54296875" bestFit="1" customWidth="1"/>
    <col min="13323" max="13323" width="16.453125" bestFit="1" customWidth="1"/>
    <col min="13324" max="13324" width="13.1796875" bestFit="1" customWidth="1"/>
    <col min="13569" max="13569" width="36.1796875" customWidth="1"/>
    <col min="13570" max="13570" width="21.453125" customWidth="1"/>
    <col min="13571" max="13571" width="18.54296875" customWidth="1"/>
    <col min="13572" max="13572" width="27" customWidth="1"/>
    <col min="13573" max="13573" width="18.453125" customWidth="1"/>
    <col min="13574" max="13574" width="14.1796875" customWidth="1"/>
    <col min="13575" max="13575" width="20.453125" customWidth="1"/>
    <col min="13576" max="13576" width="19.54296875" customWidth="1"/>
    <col min="13577" max="13577" width="13.54296875" bestFit="1" customWidth="1"/>
    <col min="13579" max="13579" width="16.453125" bestFit="1" customWidth="1"/>
    <col min="13580" max="13580" width="13.1796875" bestFit="1" customWidth="1"/>
    <col min="13825" max="13825" width="36.1796875" customWidth="1"/>
    <col min="13826" max="13826" width="21.453125" customWidth="1"/>
    <col min="13827" max="13827" width="18.54296875" customWidth="1"/>
    <col min="13828" max="13828" width="27" customWidth="1"/>
    <col min="13829" max="13829" width="18.453125" customWidth="1"/>
    <col min="13830" max="13830" width="14.1796875" customWidth="1"/>
    <col min="13831" max="13831" width="20.453125" customWidth="1"/>
    <col min="13832" max="13832" width="19.54296875" customWidth="1"/>
    <col min="13833" max="13833" width="13.54296875" bestFit="1" customWidth="1"/>
    <col min="13835" max="13835" width="16.453125" bestFit="1" customWidth="1"/>
    <col min="13836" max="13836" width="13.1796875" bestFit="1" customWidth="1"/>
    <col min="14081" max="14081" width="36.1796875" customWidth="1"/>
    <col min="14082" max="14082" width="21.453125" customWidth="1"/>
    <col min="14083" max="14083" width="18.54296875" customWidth="1"/>
    <col min="14084" max="14084" width="27" customWidth="1"/>
    <col min="14085" max="14085" width="18.453125" customWidth="1"/>
    <col min="14086" max="14086" width="14.1796875" customWidth="1"/>
    <col min="14087" max="14087" width="20.453125" customWidth="1"/>
    <col min="14088" max="14088" width="19.54296875" customWidth="1"/>
    <col min="14089" max="14089" width="13.54296875" bestFit="1" customWidth="1"/>
    <col min="14091" max="14091" width="16.453125" bestFit="1" customWidth="1"/>
    <col min="14092" max="14092" width="13.1796875" bestFit="1" customWidth="1"/>
    <col min="14337" max="14337" width="36.1796875" customWidth="1"/>
    <col min="14338" max="14338" width="21.453125" customWidth="1"/>
    <col min="14339" max="14339" width="18.54296875" customWidth="1"/>
    <col min="14340" max="14340" width="27" customWidth="1"/>
    <col min="14341" max="14341" width="18.453125" customWidth="1"/>
    <col min="14342" max="14342" width="14.1796875" customWidth="1"/>
    <col min="14343" max="14343" width="20.453125" customWidth="1"/>
    <col min="14344" max="14344" width="19.54296875" customWidth="1"/>
    <col min="14345" max="14345" width="13.54296875" bestFit="1" customWidth="1"/>
    <col min="14347" max="14347" width="16.453125" bestFit="1" customWidth="1"/>
    <col min="14348" max="14348" width="13.1796875" bestFit="1" customWidth="1"/>
    <col min="14593" max="14593" width="36.1796875" customWidth="1"/>
    <col min="14594" max="14594" width="21.453125" customWidth="1"/>
    <col min="14595" max="14595" width="18.54296875" customWidth="1"/>
    <col min="14596" max="14596" width="27" customWidth="1"/>
    <col min="14597" max="14597" width="18.453125" customWidth="1"/>
    <col min="14598" max="14598" width="14.1796875" customWidth="1"/>
    <col min="14599" max="14599" width="20.453125" customWidth="1"/>
    <col min="14600" max="14600" width="19.54296875" customWidth="1"/>
    <col min="14601" max="14601" width="13.54296875" bestFit="1" customWidth="1"/>
    <col min="14603" max="14603" width="16.453125" bestFit="1" customWidth="1"/>
    <col min="14604" max="14604" width="13.1796875" bestFit="1" customWidth="1"/>
    <col min="14849" max="14849" width="36.1796875" customWidth="1"/>
    <col min="14850" max="14850" width="21.453125" customWidth="1"/>
    <col min="14851" max="14851" width="18.54296875" customWidth="1"/>
    <col min="14852" max="14852" width="27" customWidth="1"/>
    <col min="14853" max="14853" width="18.453125" customWidth="1"/>
    <col min="14854" max="14854" width="14.1796875" customWidth="1"/>
    <col min="14855" max="14855" width="20.453125" customWidth="1"/>
    <col min="14856" max="14856" width="19.54296875" customWidth="1"/>
    <col min="14857" max="14857" width="13.54296875" bestFit="1" customWidth="1"/>
    <col min="14859" max="14859" width="16.453125" bestFit="1" customWidth="1"/>
    <col min="14860" max="14860" width="13.1796875" bestFit="1" customWidth="1"/>
    <col min="15105" max="15105" width="36.1796875" customWidth="1"/>
    <col min="15106" max="15106" width="21.453125" customWidth="1"/>
    <col min="15107" max="15107" width="18.54296875" customWidth="1"/>
    <col min="15108" max="15108" width="27" customWidth="1"/>
    <col min="15109" max="15109" width="18.453125" customWidth="1"/>
    <col min="15110" max="15110" width="14.1796875" customWidth="1"/>
    <col min="15111" max="15111" width="20.453125" customWidth="1"/>
    <col min="15112" max="15112" width="19.54296875" customWidth="1"/>
    <col min="15113" max="15113" width="13.54296875" bestFit="1" customWidth="1"/>
    <col min="15115" max="15115" width="16.453125" bestFit="1" customWidth="1"/>
    <col min="15116" max="15116" width="13.1796875" bestFit="1" customWidth="1"/>
    <col min="15361" max="15361" width="36.1796875" customWidth="1"/>
    <col min="15362" max="15362" width="21.453125" customWidth="1"/>
    <col min="15363" max="15363" width="18.54296875" customWidth="1"/>
    <col min="15364" max="15364" width="27" customWidth="1"/>
    <col min="15365" max="15365" width="18.453125" customWidth="1"/>
    <col min="15366" max="15366" width="14.1796875" customWidth="1"/>
    <col min="15367" max="15367" width="20.453125" customWidth="1"/>
    <col min="15368" max="15368" width="19.54296875" customWidth="1"/>
    <col min="15369" max="15369" width="13.54296875" bestFit="1" customWidth="1"/>
    <col min="15371" max="15371" width="16.453125" bestFit="1" customWidth="1"/>
    <col min="15372" max="15372" width="13.1796875" bestFit="1" customWidth="1"/>
    <col min="15617" max="15617" width="36.1796875" customWidth="1"/>
    <col min="15618" max="15618" width="21.453125" customWidth="1"/>
    <col min="15619" max="15619" width="18.54296875" customWidth="1"/>
    <col min="15620" max="15620" width="27" customWidth="1"/>
    <col min="15621" max="15621" width="18.453125" customWidth="1"/>
    <col min="15622" max="15622" width="14.1796875" customWidth="1"/>
    <col min="15623" max="15623" width="20.453125" customWidth="1"/>
    <col min="15624" max="15624" width="19.54296875" customWidth="1"/>
    <col min="15625" max="15625" width="13.54296875" bestFit="1" customWidth="1"/>
    <col min="15627" max="15627" width="16.453125" bestFit="1" customWidth="1"/>
    <col min="15628" max="15628" width="13.1796875" bestFit="1" customWidth="1"/>
    <col min="15873" max="15873" width="36.1796875" customWidth="1"/>
    <col min="15874" max="15874" width="21.453125" customWidth="1"/>
    <col min="15875" max="15875" width="18.54296875" customWidth="1"/>
    <col min="15876" max="15876" width="27" customWidth="1"/>
    <col min="15877" max="15877" width="18.453125" customWidth="1"/>
    <col min="15878" max="15878" width="14.1796875" customWidth="1"/>
    <col min="15879" max="15879" width="20.453125" customWidth="1"/>
    <col min="15880" max="15880" width="19.54296875" customWidth="1"/>
    <col min="15881" max="15881" width="13.54296875" bestFit="1" customWidth="1"/>
    <col min="15883" max="15883" width="16.453125" bestFit="1" customWidth="1"/>
    <col min="15884" max="15884" width="13.1796875" bestFit="1" customWidth="1"/>
    <col min="16129" max="16129" width="36.1796875" customWidth="1"/>
    <col min="16130" max="16130" width="21.453125" customWidth="1"/>
    <col min="16131" max="16131" width="18.54296875" customWidth="1"/>
    <col min="16132" max="16132" width="27" customWidth="1"/>
    <col min="16133" max="16133" width="18.453125" customWidth="1"/>
    <col min="16134" max="16134" width="14.1796875" customWidth="1"/>
    <col min="16135" max="16135" width="20.453125" customWidth="1"/>
    <col min="16136" max="16136" width="19.54296875" customWidth="1"/>
    <col min="16137" max="16137" width="13.54296875" bestFit="1" customWidth="1"/>
    <col min="16139" max="16139" width="16.453125" bestFit="1" customWidth="1"/>
    <col min="16140" max="16140" width="13.1796875" bestFit="1" customWidth="1"/>
  </cols>
  <sheetData>
    <row r="3" spans="2:8" ht="20.25" customHeight="1" x14ac:dyDescent="0.35">
      <c r="B3" s="797" t="s">
        <v>1600</v>
      </c>
      <c r="C3" s="723"/>
      <c r="D3" s="723"/>
      <c r="E3" s="723"/>
      <c r="F3" s="723"/>
      <c r="G3" s="723"/>
      <c r="H3" s="724"/>
    </row>
    <row r="4" spans="2:8" ht="27" customHeight="1" x14ac:dyDescent="0.35">
      <c r="B4" s="200"/>
      <c r="C4" s="859" t="s">
        <v>500</v>
      </c>
      <c r="D4" s="723"/>
      <c r="E4" s="724"/>
      <c r="F4" s="859" t="s">
        <v>501</v>
      </c>
      <c r="G4" s="723"/>
      <c r="H4" s="724"/>
    </row>
    <row r="5" spans="2:8" ht="29.25" customHeight="1" x14ac:dyDescent="0.35">
      <c r="B5" s="8" t="s">
        <v>1</v>
      </c>
      <c r="C5" s="14" t="s">
        <v>502</v>
      </c>
      <c r="D5" s="14" t="s">
        <v>506</v>
      </c>
      <c r="E5" s="14" t="s">
        <v>507</v>
      </c>
      <c r="F5" s="14" t="s">
        <v>502</v>
      </c>
      <c r="G5" s="14" t="s">
        <v>506</v>
      </c>
      <c r="H5" s="14" t="s">
        <v>507</v>
      </c>
    </row>
    <row r="6" spans="2:8" ht="20.25" customHeight="1" x14ac:dyDescent="0.35">
      <c r="B6" s="112" t="s">
        <v>294</v>
      </c>
      <c r="C6" s="53">
        <v>44751</v>
      </c>
      <c r="D6" s="53">
        <v>71373</v>
      </c>
      <c r="E6" s="53">
        <v>395550334521.90509</v>
      </c>
      <c r="F6" s="53">
        <v>136682</v>
      </c>
      <c r="G6" s="53">
        <v>295674</v>
      </c>
      <c r="H6" s="53">
        <v>1964030590990.5129</v>
      </c>
    </row>
    <row r="7" spans="2:8" ht="20.25" customHeight="1" x14ac:dyDescent="0.35">
      <c r="B7" s="112" t="s">
        <v>295</v>
      </c>
      <c r="C7" s="53">
        <v>1973</v>
      </c>
      <c r="D7" s="53">
        <v>1860</v>
      </c>
      <c r="E7" s="53">
        <v>401054572275.42999</v>
      </c>
      <c r="F7" s="53">
        <v>7341</v>
      </c>
      <c r="G7" s="53">
        <v>6970</v>
      </c>
      <c r="H7" s="53">
        <v>1104189373418.1279</v>
      </c>
    </row>
    <row r="8" spans="2:8" ht="20.25" customHeight="1" x14ac:dyDescent="0.35">
      <c r="B8" s="112" t="s">
        <v>296</v>
      </c>
      <c r="C8" s="53">
        <v>47252</v>
      </c>
      <c r="D8" s="53">
        <v>815708</v>
      </c>
      <c r="E8" s="53">
        <v>142654623763.5954</v>
      </c>
      <c r="F8" s="53">
        <v>235920</v>
      </c>
      <c r="G8" s="53">
        <v>1122603</v>
      </c>
      <c r="H8" s="53">
        <v>932676551526.25232</v>
      </c>
    </row>
    <row r="9" spans="2:8" ht="20.25" customHeight="1" x14ac:dyDescent="0.35">
      <c r="B9" s="112" t="s">
        <v>297</v>
      </c>
      <c r="C9" s="53">
        <v>47</v>
      </c>
      <c r="D9" s="53">
        <v>21296</v>
      </c>
      <c r="E9" s="53">
        <v>55907811524.408829</v>
      </c>
      <c r="F9" s="53">
        <v>1782</v>
      </c>
      <c r="G9" s="53">
        <v>69297</v>
      </c>
      <c r="H9" s="53">
        <v>339069190059.31708</v>
      </c>
    </row>
    <row r="10" spans="2:8" ht="20.25" customHeight="1" x14ac:dyDescent="0.35">
      <c r="B10" s="112" t="s">
        <v>298</v>
      </c>
      <c r="C10" s="53">
        <v>30</v>
      </c>
      <c r="D10" s="53">
        <v>29976</v>
      </c>
      <c r="E10" s="53">
        <v>5060167111.3899937</v>
      </c>
      <c r="F10" s="53">
        <v>374</v>
      </c>
      <c r="G10" s="53">
        <v>144172</v>
      </c>
      <c r="H10" s="53">
        <v>178470606319.3974</v>
      </c>
    </row>
    <row r="11" spans="2:8" ht="20.25" customHeight="1" x14ac:dyDescent="0.35">
      <c r="B11" s="112" t="s">
        <v>299</v>
      </c>
      <c r="C11" s="53">
        <v>146020</v>
      </c>
      <c r="D11" s="53">
        <v>1649456</v>
      </c>
      <c r="E11" s="53">
        <v>540081117739</v>
      </c>
      <c r="F11" s="53">
        <v>473291</v>
      </c>
      <c r="G11" s="53">
        <v>1976727</v>
      </c>
      <c r="H11" s="53">
        <v>722724313036</v>
      </c>
    </row>
    <row r="12" spans="2:8" ht="20.25" customHeight="1" x14ac:dyDescent="0.35">
      <c r="B12" s="112" t="s">
        <v>26</v>
      </c>
      <c r="C12" s="53">
        <v>-552</v>
      </c>
      <c r="D12" s="53">
        <v>0</v>
      </c>
      <c r="E12" s="53">
        <v>-97594567</v>
      </c>
      <c r="F12" s="53">
        <v>-552</v>
      </c>
      <c r="G12" s="53">
        <v>3207</v>
      </c>
      <c r="H12" s="53">
        <v>451676893</v>
      </c>
    </row>
    <row r="13" spans="2:8" ht="20.25" customHeight="1" x14ac:dyDescent="0.35">
      <c r="B13" s="112" t="s">
        <v>300</v>
      </c>
      <c r="C13" s="53">
        <v>9277480</v>
      </c>
      <c r="D13" s="53">
        <v>5478061</v>
      </c>
      <c r="E13" s="53">
        <v>297172842873.71796</v>
      </c>
      <c r="F13" s="53">
        <f>C13+8250333</f>
        <v>17527813</v>
      </c>
      <c r="G13" s="53">
        <v>9942353</v>
      </c>
      <c r="H13" s="53">
        <f>E13+349348640174</f>
        <v>646521483047.71802</v>
      </c>
    </row>
    <row r="14" spans="2:8" ht="20.25" customHeight="1" x14ac:dyDescent="0.35">
      <c r="B14" s="112" t="s">
        <v>301</v>
      </c>
      <c r="C14" s="53">
        <v>-9</v>
      </c>
      <c r="D14" s="53">
        <v>1070</v>
      </c>
      <c r="E14" s="53">
        <v>5369665962</v>
      </c>
      <c r="F14" s="53">
        <v>328</v>
      </c>
      <c r="G14" s="53">
        <v>17124</v>
      </c>
      <c r="H14" s="53">
        <v>14905129916</v>
      </c>
    </row>
    <row r="15" spans="2:8" ht="20.25" customHeight="1" x14ac:dyDescent="0.35">
      <c r="B15" s="112" t="s">
        <v>302</v>
      </c>
      <c r="C15" s="53">
        <v>-250</v>
      </c>
      <c r="D15" s="53">
        <v>28835</v>
      </c>
      <c r="E15" s="53">
        <v>768617216973.02954</v>
      </c>
      <c r="F15" s="53">
        <v>2878</v>
      </c>
      <c r="G15" s="53">
        <v>98736.000000000015</v>
      </c>
      <c r="H15" s="53">
        <v>1501554304779.99</v>
      </c>
    </row>
    <row r="16" spans="2:8" ht="20.25" customHeight="1" x14ac:dyDescent="0.35">
      <c r="B16" s="112" t="s">
        <v>303</v>
      </c>
      <c r="C16" s="53">
        <v>34265</v>
      </c>
      <c r="D16" s="53">
        <v>34896</v>
      </c>
      <c r="E16" s="53">
        <v>382089827483.64563</v>
      </c>
      <c r="F16" s="53">
        <v>134890</v>
      </c>
      <c r="G16" s="53">
        <v>481097</v>
      </c>
      <c r="H16" s="53">
        <v>448619949291.17719</v>
      </c>
    </row>
    <row r="17" spans="2:8" ht="20.25" customHeight="1" x14ac:dyDescent="0.35">
      <c r="B17" s="112" t="s">
        <v>304</v>
      </c>
      <c r="C17" s="53">
        <v>20724</v>
      </c>
      <c r="D17" s="53">
        <v>194604</v>
      </c>
      <c r="E17" s="53">
        <v>86668825934</v>
      </c>
      <c r="F17" s="53">
        <v>68276</v>
      </c>
      <c r="G17" s="53">
        <v>909138</v>
      </c>
      <c r="H17" s="53">
        <v>356628972170</v>
      </c>
    </row>
    <row r="18" spans="2:8" ht="20.25" customHeight="1" x14ac:dyDescent="0.35">
      <c r="B18" s="112" t="s">
        <v>305</v>
      </c>
      <c r="C18" s="53">
        <v>5786</v>
      </c>
      <c r="D18" s="53">
        <v>12050</v>
      </c>
      <c r="E18" s="53">
        <v>18205095966</v>
      </c>
      <c r="F18" s="53">
        <v>37903</v>
      </c>
      <c r="G18" s="53">
        <v>28292</v>
      </c>
      <c r="H18" s="53">
        <v>37121887701</v>
      </c>
    </row>
    <row r="19" spans="2:8" ht="20.25" customHeight="1" x14ac:dyDescent="0.35">
      <c r="B19" s="112" t="s">
        <v>306</v>
      </c>
      <c r="C19" s="53">
        <v>806</v>
      </c>
      <c r="D19" s="53">
        <v>1821</v>
      </c>
      <c r="E19" s="53">
        <v>317115265</v>
      </c>
      <c r="F19" s="53">
        <v>2073</v>
      </c>
      <c r="G19" s="53">
        <v>53885</v>
      </c>
      <c r="H19" s="53">
        <v>38804918080</v>
      </c>
    </row>
    <row r="20" spans="2:8" ht="20.25" customHeight="1" x14ac:dyDescent="0.35">
      <c r="B20" s="112" t="s">
        <v>307</v>
      </c>
      <c r="C20" s="53">
        <v>504</v>
      </c>
      <c r="D20" s="53">
        <v>504</v>
      </c>
      <c r="E20" s="53">
        <v>312373621238</v>
      </c>
      <c r="F20" s="53">
        <v>875</v>
      </c>
      <c r="G20" s="53">
        <v>875</v>
      </c>
      <c r="H20" s="53">
        <v>312451282274</v>
      </c>
    </row>
    <row r="21" spans="2:8" ht="20.25" customHeight="1" x14ac:dyDescent="0.35">
      <c r="B21" s="112" t="s">
        <v>308</v>
      </c>
      <c r="C21" s="53">
        <v>1905</v>
      </c>
      <c r="D21" s="53">
        <v>82613</v>
      </c>
      <c r="E21" s="53">
        <v>57961139837</v>
      </c>
      <c r="F21" s="53">
        <v>40517</v>
      </c>
      <c r="G21" s="53">
        <v>589033</v>
      </c>
      <c r="H21" s="53">
        <v>591773857902</v>
      </c>
    </row>
    <row r="22" spans="2:8" ht="20.25" customHeight="1" x14ac:dyDescent="0.35">
      <c r="B22" s="112" t="s">
        <v>40</v>
      </c>
      <c r="C22" s="53">
        <v>10381</v>
      </c>
      <c r="D22" s="53">
        <v>178153</v>
      </c>
      <c r="E22" s="53">
        <v>149393515335.32669</v>
      </c>
      <c r="F22" s="53">
        <v>73041</v>
      </c>
      <c r="G22" s="53">
        <v>367825</v>
      </c>
      <c r="H22" s="53">
        <v>377757476938.32672</v>
      </c>
    </row>
    <row r="23" spans="2:8" ht="20.25" customHeight="1" x14ac:dyDescent="0.35">
      <c r="B23" s="112" t="s">
        <v>309</v>
      </c>
      <c r="C23" s="53">
        <v>107.0004</v>
      </c>
      <c r="D23" s="53">
        <v>107.0004</v>
      </c>
      <c r="E23" s="53">
        <v>493636615.19039989</v>
      </c>
      <c r="F23" s="53">
        <v>16038.0008</v>
      </c>
      <c r="G23" s="53">
        <v>13391.000733333331</v>
      </c>
      <c r="H23" s="53">
        <v>22048204769.88081</v>
      </c>
    </row>
    <row r="24" spans="2:8" ht="20.25" customHeight="1" x14ac:dyDescent="0.35">
      <c r="B24" s="112" t="s">
        <v>310</v>
      </c>
      <c r="C24" s="53">
        <v>2867</v>
      </c>
      <c r="D24" s="53">
        <v>513910</v>
      </c>
      <c r="E24" s="53">
        <v>111014904263.55769</v>
      </c>
      <c r="F24" s="53">
        <v>15799</v>
      </c>
      <c r="G24" s="53">
        <v>3436496</v>
      </c>
      <c r="H24" s="53">
        <v>1844939549878.1299</v>
      </c>
    </row>
    <row r="25" spans="2:8" ht="20.25" customHeight="1" x14ac:dyDescent="0.35">
      <c r="B25" s="112" t="s">
        <v>311</v>
      </c>
      <c r="C25" s="53">
        <v>12759</v>
      </c>
      <c r="D25" s="53">
        <v>803350</v>
      </c>
      <c r="E25" s="53">
        <v>402822005246.80548</v>
      </c>
      <c r="F25" s="53">
        <v>45820</v>
      </c>
      <c r="G25" s="53">
        <v>836411</v>
      </c>
      <c r="H25" s="53">
        <v>409144187223.80548</v>
      </c>
    </row>
    <row r="26" spans="2:8" ht="20.25" customHeight="1" x14ac:dyDescent="0.35">
      <c r="B26" s="112" t="s">
        <v>312</v>
      </c>
      <c r="C26" s="53">
        <v>2914</v>
      </c>
      <c r="D26" s="53">
        <v>17649</v>
      </c>
      <c r="E26" s="53">
        <v>191532655841.52859</v>
      </c>
      <c r="F26" s="53">
        <v>12528</v>
      </c>
      <c r="G26" s="53">
        <v>514324</v>
      </c>
      <c r="H26" s="53">
        <v>529888579893.54138</v>
      </c>
    </row>
    <row r="27" spans="2:8" ht="20.25" customHeight="1" x14ac:dyDescent="0.35">
      <c r="B27" s="112" t="s">
        <v>313</v>
      </c>
      <c r="C27" s="53">
        <v>8579</v>
      </c>
      <c r="D27" s="53">
        <v>17232</v>
      </c>
      <c r="E27" s="53">
        <v>23776856805.46011</v>
      </c>
      <c r="F27" s="53">
        <v>78478</v>
      </c>
      <c r="G27" s="53">
        <v>343859</v>
      </c>
      <c r="H27" s="53">
        <v>473004274803.46008</v>
      </c>
    </row>
    <row r="28" spans="2:8" ht="20.25" customHeight="1" x14ac:dyDescent="0.35">
      <c r="B28" s="112" t="s">
        <v>314</v>
      </c>
      <c r="C28" s="53">
        <v>4</v>
      </c>
      <c r="D28" s="53">
        <v>358648</v>
      </c>
      <c r="E28" s="53">
        <v>43038840000</v>
      </c>
      <c r="F28" s="53">
        <v>6</v>
      </c>
      <c r="G28" s="53">
        <v>700486</v>
      </c>
      <c r="H28" s="53">
        <v>86077680000</v>
      </c>
    </row>
    <row r="29" spans="2:8" ht="20.25" customHeight="1" x14ac:dyDescent="0.35">
      <c r="B29" s="112" t="s">
        <v>315</v>
      </c>
      <c r="C29" s="53">
        <v>698</v>
      </c>
      <c r="D29" s="53">
        <v>0</v>
      </c>
      <c r="E29" s="53">
        <v>0</v>
      </c>
      <c r="F29" s="53">
        <v>1635</v>
      </c>
      <c r="G29" s="53">
        <v>3275</v>
      </c>
      <c r="H29" s="53">
        <v>227692761.05202299</v>
      </c>
    </row>
    <row r="30" spans="2:8" ht="20.25" customHeight="1" x14ac:dyDescent="0.35">
      <c r="B30" s="112" t="s">
        <v>316</v>
      </c>
      <c r="C30" s="53">
        <v>13</v>
      </c>
      <c r="D30" s="53">
        <v>432</v>
      </c>
      <c r="E30" s="53">
        <v>1716231747</v>
      </c>
      <c r="F30" s="53">
        <f>805+13</f>
        <v>818</v>
      </c>
      <c r="G30" s="53">
        <f>22047+D30</f>
        <v>22479</v>
      </c>
      <c r="H30" s="53">
        <f>32211146705+E30</f>
        <v>33927378452</v>
      </c>
    </row>
    <row r="31" spans="2:8" ht="20.25" customHeight="1" x14ac:dyDescent="0.35">
      <c r="B31" s="165" t="s">
        <v>55</v>
      </c>
      <c r="C31" s="201">
        <f t="shared" ref="C31:H31" si="0">SUM(C6:C30)</f>
        <v>9619054.0003999993</v>
      </c>
      <c r="D31" s="201">
        <f t="shared" si="0"/>
        <v>10313604.000399999</v>
      </c>
      <c r="E31" s="201">
        <f t="shared" si="0"/>
        <v>4392775029755.9912</v>
      </c>
      <c r="F31" s="201">
        <f t="shared" si="0"/>
        <v>18914554.000799999</v>
      </c>
      <c r="G31" s="201">
        <f t="shared" si="0"/>
        <v>21977729.000733331</v>
      </c>
      <c r="H31" s="201">
        <f t="shared" si="0"/>
        <v>12967009112124.688</v>
      </c>
    </row>
    <row r="32" spans="2:8" ht="20.25" customHeight="1" x14ac:dyDescent="0.35">
      <c r="B32" s="830" t="s">
        <v>505</v>
      </c>
      <c r="C32" s="728"/>
      <c r="D32" s="728"/>
      <c r="E32" s="728"/>
      <c r="F32" s="728"/>
      <c r="G32" s="728"/>
      <c r="H32" s="728"/>
    </row>
    <row r="33" spans="2:8" ht="20.25" customHeight="1" x14ac:dyDescent="0.35">
      <c r="B33" s="860"/>
      <c r="C33" s="786"/>
      <c r="D33" s="786"/>
      <c r="E33" s="861"/>
      <c r="F33" s="786"/>
      <c r="G33" s="786"/>
      <c r="H33" s="861"/>
    </row>
    <row r="34" spans="2:8" ht="20.25" customHeight="1" x14ac:dyDescent="0.35">
      <c r="C34" s="663"/>
      <c r="D34" s="664"/>
      <c r="E34" s="665"/>
      <c r="F34" s="663"/>
    </row>
  </sheetData>
  <sheetProtection algorithmName="SHA-512" hashValue="JGo7Hyslkp7QULhHVyVQaJgUlBQv0a4h0cWhlCkTlep705XvSbF24s5XvVlEFBKFm7KMYinYtXTJ765af+612w==" saltValue="q9TsnPD6tMrTKmAClFUPbw==" spinCount="100000" sheet="1" objects="1" scenarios="1"/>
  <mergeCells count="5">
    <mergeCell ref="B32:H32"/>
    <mergeCell ref="C4:E4"/>
    <mergeCell ref="F4:H4"/>
    <mergeCell ref="B33:H33"/>
    <mergeCell ref="B3:H3"/>
  </mergeCells>
  <pageMargins left="0.7" right="0.7" top="0.75" bottom="0.75" header="0.3" footer="0.3"/>
  <pageSetup paperSize="9" orientation="portrait"/>
  <headerFooter>
    <oddFooter>&amp;C_x000D_&amp;1#&amp;"Calibri"&amp;11&amp;K000000 Britam Public</oddFooter>
  </headerFooter>
  <drawing r:id="rId1"/>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7">
    <tabColor rgb="FFCC9900"/>
  </sheetPr>
  <dimension ref="B2:N28"/>
  <sheetViews>
    <sheetView topLeftCell="A25" zoomScale="120" zoomScaleNormal="120" workbookViewId="0"/>
  </sheetViews>
  <sheetFormatPr defaultRowHeight="14.5" x14ac:dyDescent="0.35"/>
  <cols>
    <col min="1" max="1" width="13.453125" customWidth="1"/>
    <col min="2" max="2" width="12.81640625" customWidth="1"/>
    <col min="3" max="3" width="15.1796875" bestFit="1" customWidth="1"/>
    <col min="4" max="4" width="11.81640625" customWidth="1"/>
    <col min="5" max="5" width="12.26953125" bestFit="1" customWidth="1"/>
    <col min="6" max="6" width="11" customWidth="1"/>
    <col min="7" max="7" width="10.54296875" customWidth="1"/>
    <col min="8" max="8" width="8.1796875" customWidth="1"/>
    <col min="9" max="9" width="16.1796875" bestFit="1" customWidth="1"/>
    <col min="10" max="11" width="12.453125" customWidth="1"/>
    <col min="12" max="12" width="12" customWidth="1"/>
    <col min="13" max="13" width="13.54296875" customWidth="1"/>
    <col min="14" max="14" width="11.1796875" customWidth="1"/>
  </cols>
  <sheetData>
    <row r="2" spans="2:14" ht="18" customHeight="1" x14ac:dyDescent="0.35">
      <c r="B2" s="862" t="s">
        <v>508</v>
      </c>
      <c r="C2" s="723"/>
      <c r="D2" s="723"/>
      <c r="E2" s="723"/>
      <c r="F2" s="723"/>
      <c r="G2" s="723"/>
      <c r="H2" s="723"/>
      <c r="I2" s="723"/>
      <c r="J2" s="723"/>
      <c r="K2" s="723"/>
      <c r="L2" s="723"/>
      <c r="M2" s="723"/>
      <c r="N2" s="724"/>
    </row>
    <row r="3" spans="2:14" ht="29" customHeight="1" x14ac:dyDescent="0.35">
      <c r="B3" s="295" t="s">
        <v>509</v>
      </c>
      <c r="C3" s="319" t="s">
        <v>318</v>
      </c>
      <c r="D3" s="319" t="s">
        <v>319</v>
      </c>
      <c r="E3" s="319" t="s">
        <v>233</v>
      </c>
      <c r="F3" s="319" t="s">
        <v>510</v>
      </c>
      <c r="G3" s="319" t="s">
        <v>511</v>
      </c>
      <c r="H3" s="863"/>
      <c r="I3" s="295" t="s">
        <v>509</v>
      </c>
      <c r="J3" s="319" t="s">
        <v>318</v>
      </c>
      <c r="K3" s="319" t="s">
        <v>319</v>
      </c>
      <c r="L3" s="319" t="s">
        <v>233</v>
      </c>
      <c r="M3" s="319" t="s">
        <v>510</v>
      </c>
      <c r="N3" s="319" t="s">
        <v>511</v>
      </c>
    </row>
    <row r="4" spans="2:14" x14ac:dyDescent="0.35">
      <c r="B4" s="24" t="s">
        <v>512</v>
      </c>
      <c r="C4" s="248">
        <v>114737861.53200001</v>
      </c>
      <c r="D4" s="248">
        <v>99741068.723000005</v>
      </c>
      <c r="E4" s="248">
        <f t="shared" ref="E4:E27" si="0">+C4+D4</f>
        <v>214478930.255</v>
      </c>
      <c r="F4" s="249">
        <f t="shared" ref="F4:F22" si="1">E4/$L$27*100</f>
        <v>79.637817305663944</v>
      </c>
      <c r="G4" s="249">
        <v>83.887851284324086</v>
      </c>
      <c r="H4" s="844"/>
      <c r="I4" s="24" t="s">
        <v>513</v>
      </c>
      <c r="J4" s="248">
        <v>186194.269</v>
      </c>
      <c r="K4" s="248">
        <v>64212.275999999998</v>
      </c>
      <c r="L4" s="248">
        <f t="shared" ref="L4:L26" si="2">+J4+K4</f>
        <v>250406.54499999998</v>
      </c>
      <c r="M4" s="249">
        <f t="shared" ref="M4:M27" si="3">L4/$L$27*100</f>
        <v>9.2978040589549366E-2</v>
      </c>
      <c r="N4" s="249">
        <v>0.12383704161381499</v>
      </c>
    </row>
    <row r="5" spans="2:14" x14ac:dyDescent="0.35">
      <c r="B5" s="24" t="s">
        <v>514</v>
      </c>
      <c r="C5" s="248">
        <v>2820357.6919999998</v>
      </c>
      <c r="D5" s="248">
        <v>14058303.870999999</v>
      </c>
      <c r="E5" s="248">
        <f t="shared" si="0"/>
        <v>16878661.563000001</v>
      </c>
      <c r="F5" s="249">
        <f t="shared" si="1"/>
        <v>6.2671879439168841</v>
      </c>
      <c r="G5" s="249">
        <v>2.3095355285488668</v>
      </c>
      <c r="H5" s="844"/>
      <c r="I5" s="24" t="s">
        <v>515</v>
      </c>
      <c r="J5" s="154">
        <v>183132.26199999999</v>
      </c>
      <c r="K5" s="154">
        <v>20974.039000000001</v>
      </c>
      <c r="L5" s="154">
        <f t="shared" si="2"/>
        <v>204106.30099999998</v>
      </c>
      <c r="M5" s="249">
        <f t="shared" si="3"/>
        <v>7.5786373471031995E-2</v>
      </c>
      <c r="N5" s="249">
        <v>4.4152565580426399E-2</v>
      </c>
    </row>
    <row r="6" spans="2:14" x14ac:dyDescent="0.35">
      <c r="B6" s="24" t="s">
        <v>516</v>
      </c>
      <c r="C6" s="248">
        <v>8749805.6520000007</v>
      </c>
      <c r="D6" s="248">
        <v>2157948.247</v>
      </c>
      <c r="E6" s="248">
        <f t="shared" si="0"/>
        <v>10907753.899</v>
      </c>
      <c r="F6" s="249">
        <f t="shared" si="1"/>
        <v>4.0501400822491975</v>
      </c>
      <c r="G6" s="249">
        <v>4.107159535778691</v>
      </c>
      <c r="H6" s="844"/>
      <c r="I6" s="24" t="s">
        <v>517</v>
      </c>
      <c r="J6" s="154">
        <v>125216.2</v>
      </c>
      <c r="K6" s="154">
        <v>56700.103000000003</v>
      </c>
      <c r="L6" s="154">
        <f t="shared" si="2"/>
        <v>181916.30300000001</v>
      </c>
      <c r="M6" s="249">
        <f t="shared" si="3"/>
        <v>6.754704196823115E-2</v>
      </c>
      <c r="N6" s="249">
        <v>5.7415607985407693E-2</v>
      </c>
    </row>
    <row r="7" spans="2:14" x14ac:dyDescent="0.35">
      <c r="B7" s="24" t="s">
        <v>518</v>
      </c>
      <c r="C7" s="248">
        <v>3489470.0610000002</v>
      </c>
      <c r="D7" s="248">
        <v>1451047.7819999999</v>
      </c>
      <c r="E7" s="248">
        <f t="shared" si="0"/>
        <v>4940517.8430000003</v>
      </c>
      <c r="F7" s="249">
        <f t="shared" si="1"/>
        <v>1.8344555192830398</v>
      </c>
      <c r="G7" s="249">
        <v>1.7474282509762471</v>
      </c>
      <c r="H7" s="844"/>
      <c r="I7" s="24" t="s">
        <v>519</v>
      </c>
      <c r="J7" s="154">
        <v>150004.12599999999</v>
      </c>
      <c r="K7" s="154">
        <v>21960.772000000001</v>
      </c>
      <c r="L7" s="154">
        <f t="shared" si="2"/>
        <v>171964.89799999999</v>
      </c>
      <c r="M7" s="249">
        <f t="shared" si="3"/>
        <v>6.3852002215923367E-2</v>
      </c>
      <c r="N7" s="249">
        <v>1.3824525123436749E-2</v>
      </c>
    </row>
    <row r="8" spans="2:14" x14ac:dyDescent="0.35">
      <c r="B8" s="24" t="s">
        <v>520</v>
      </c>
      <c r="C8" s="248">
        <v>2322706.8119999999</v>
      </c>
      <c r="D8" s="248">
        <v>459680.83600000001</v>
      </c>
      <c r="E8" s="248">
        <f t="shared" si="0"/>
        <v>2782387.648</v>
      </c>
      <c r="F8" s="249">
        <f t="shared" si="1"/>
        <v>1.0331237614879627</v>
      </c>
      <c r="G8" s="249">
        <v>1.1099595101373469</v>
      </c>
      <c r="H8" s="844"/>
      <c r="I8" s="24" t="s">
        <v>521</v>
      </c>
      <c r="J8" s="154">
        <v>105466.099</v>
      </c>
      <c r="K8" s="154">
        <v>29199.332999999999</v>
      </c>
      <c r="L8" s="154">
        <f t="shared" si="2"/>
        <v>134665.432</v>
      </c>
      <c r="M8" s="249">
        <f t="shared" si="3"/>
        <v>5.0002399108638317E-2</v>
      </c>
      <c r="N8" s="249">
        <v>4.2452574542228817E-2</v>
      </c>
    </row>
    <row r="9" spans="2:14" x14ac:dyDescent="0.35">
      <c r="B9" s="24" t="s">
        <v>522</v>
      </c>
      <c r="C9" s="248">
        <v>1838042.0460000001</v>
      </c>
      <c r="D9" s="248">
        <v>806275.69</v>
      </c>
      <c r="E9" s="248">
        <f t="shared" si="0"/>
        <v>2644317.736</v>
      </c>
      <c r="F9" s="249">
        <f t="shared" si="1"/>
        <v>0.98185725053421946</v>
      </c>
      <c r="G9" s="249">
        <v>0.87852651205143417</v>
      </c>
      <c r="H9" s="844"/>
      <c r="I9" s="24" t="s">
        <v>523</v>
      </c>
      <c r="J9" s="154">
        <v>89406.546000000002</v>
      </c>
      <c r="K9" s="154">
        <v>50152.822999999997</v>
      </c>
      <c r="L9" s="154">
        <f t="shared" si="2"/>
        <v>139559.36900000001</v>
      </c>
      <c r="M9" s="249">
        <f t="shared" si="3"/>
        <v>5.181955877205166E-2</v>
      </c>
      <c r="N9" s="249">
        <v>9.8004905919242116E-2</v>
      </c>
    </row>
    <row r="10" spans="2:14" x14ac:dyDescent="0.35">
      <c r="B10" s="24" t="s">
        <v>524</v>
      </c>
      <c r="C10" s="248">
        <v>1675721.15</v>
      </c>
      <c r="D10" s="248">
        <v>744126.29200000002</v>
      </c>
      <c r="E10" s="248">
        <f t="shared" si="0"/>
        <v>2419847.4419999998</v>
      </c>
      <c r="F10" s="249">
        <f t="shared" si="1"/>
        <v>0.89850955646064767</v>
      </c>
      <c r="G10" s="249">
        <v>1.063042964598762</v>
      </c>
      <c r="H10" s="844"/>
      <c r="I10" s="24" t="s">
        <v>525</v>
      </c>
      <c r="J10" s="154">
        <v>115020.34699999999</v>
      </c>
      <c r="K10" s="154">
        <v>14454.502</v>
      </c>
      <c r="L10" s="154">
        <f t="shared" si="2"/>
        <v>129474.84899999999</v>
      </c>
      <c r="M10" s="249">
        <f t="shared" si="3"/>
        <v>4.8075092308980077E-2</v>
      </c>
      <c r="N10" s="249">
        <v>2.7713967315967539E-2</v>
      </c>
    </row>
    <row r="11" spans="2:14" x14ac:dyDescent="0.35">
      <c r="B11" s="24" t="s">
        <v>526</v>
      </c>
      <c r="C11" s="248">
        <v>1502642.5060000001</v>
      </c>
      <c r="D11" s="248">
        <v>295412.74599999998</v>
      </c>
      <c r="E11" s="248">
        <f t="shared" si="0"/>
        <v>1798055.2520000001</v>
      </c>
      <c r="F11" s="249">
        <f t="shared" si="1"/>
        <v>0.66763292550004405</v>
      </c>
      <c r="G11" s="249">
        <v>0.81643421144193695</v>
      </c>
      <c r="H11" s="844"/>
      <c r="I11" s="24" t="s">
        <v>527</v>
      </c>
      <c r="J11" s="154">
        <v>105015.446</v>
      </c>
      <c r="K11" s="154">
        <v>18995.169999999998</v>
      </c>
      <c r="L11" s="154">
        <f t="shared" si="2"/>
        <v>124010.61599999999</v>
      </c>
      <c r="M11" s="249">
        <f t="shared" si="3"/>
        <v>4.6046176979850986E-2</v>
      </c>
      <c r="N11" s="249">
        <v>7.3461965121570617E-3</v>
      </c>
    </row>
    <row r="12" spans="2:14" x14ac:dyDescent="0.35">
      <c r="B12" s="24" t="s">
        <v>528</v>
      </c>
      <c r="C12" s="248">
        <v>979750.31200000003</v>
      </c>
      <c r="D12" s="248">
        <v>500410.49099999998</v>
      </c>
      <c r="E12" s="248">
        <f t="shared" si="0"/>
        <v>1480160.8030000001</v>
      </c>
      <c r="F12" s="249">
        <f t="shared" si="1"/>
        <v>0.54959606275624306</v>
      </c>
      <c r="G12" s="249">
        <v>0.53745901912895455</v>
      </c>
      <c r="H12" s="844"/>
      <c r="I12" s="24" t="s">
        <v>529</v>
      </c>
      <c r="J12" s="154">
        <v>72525.926999999996</v>
      </c>
      <c r="K12" s="154">
        <v>43431.998</v>
      </c>
      <c r="L12" s="154">
        <f t="shared" si="2"/>
        <v>115957.92499999999</v>
      </c>
      <c r="M12" s="249">
        <f t="shared" si="3"/>
        <v>4.3056145586489847E-2</v>
      </c>
      <c r="N12" s="249">
        <v>5.8211198865238928E-2</v>
      </c>
    </row>
    <row r="13" spans="2:14" x14ac:dyDescent="0.35">
      <c r="B13" s="24" t="s">
        <v>530</v>
      </c>
      <c r="C13" s="248">
        <v>657947.97199999995</v>
      </c>
      <c r="D13" s="248">
        <v>226724.08499999999</v>
      </c>
      <c r="E13" s="248">
        <f t="shared" si="0"/>
        <v>884672.05699999991</v>
      </c>
      <c r="F13" s="249">
        <f t="shared" si="1"/>
        <v>0.32848612013789863</v>
      </c>
      <c r="G13" s="249">
        <v>0.37872273268099382</v>
      </c>
      <c r="H13" s="844"/>
      <c r="I13" s="24" t="s">
        <v>531</v>
      </c>
      <c r="J13" s="154">
        <v>94768.2</v>
      </c>
      <c r="K13" s="154">
        <v>22504.468000000001</v>
      </c>
      <c r="L13" s="154">
        <f t="shared" si="2"/>
        <v>117272.66800000001</v>
      </c>
      <c r="M13" s="249">
        <f t="shared" si="3"/>
        <v>4.354432063805979E-2</v>
      </c>
      <c r="N13" s="249">
        <v>5.7348661902485838E-2</v>
      </c>
    </row>
    <row r="14" spans="2:14" x14ac:dyDescent="0.35">
      <c r="B14" s="24" t="s">
        <v>532</v>
      </c>
      <c r="C14" s="248">
        <v>660498.51399999997</v>
      </c>
      <c r="D14" s="248">
        <v>199220.378</v>
      </c>
      <c r="E14" s="248">
        <f t="shared" si="0"/>
        <v>859718.89199999999</v>
      </c>
      <c r="F14" s="249">
        <f t="shared" si="1"/>
        <v>0.31922080166066913</v>
      </c>
      <c r="G14" s="249">
        <v>0.32184131262869908</v>
      </c>
      <c r="H14" s="844"/>
      <c r="I14" s="24" t="s">
        <v>533</v>
      </c>
      <c r="J14" s="154">
        <v>27007.141</v>
      </c>
      <c r="K14" s="154">
        <v>75271.917000000001</v>
      </c>
      <c r="L14" s="154">
        <f t="shared" si="2"/>
        <v>102279.058</v>
      </c>
      <c r="M14" s="249">
        <f t="shared" si="3"/>
        <v>3.7977068076175381E-2</v>
      </c>
      <c r="N14" s="249">
        <v>0.1223472978073397</v>
      </c>
    </row>
    <row r="15" spans="2:14" x14ac:dyDescent="0.35">
      <c r="B15" s="24" t="s">
        <v>534</v>
      </c>
      <c r="C15" s="248">
        <v>750833.54</v>
      </c>
      <c r="D15" s="248">
        <v>79332.964999999997</v>
      </c>
      <c r="E15" s="248">
        <f t="shared" si="0"/>
        <v>830166.505</v>
      </c>
      <c r="F15" s="249">
        <f t="shared" si="1"/>
        <v>0.3082477536598508</v>
      </c>
      <c r="G15" s="249">
        <v>0.24849920717711599</v>
      </c>
      <c r="H15" s="844"/>
      <c r="I15" s="24" t="s">
        <v>535</v>
      </c>
      <c r="J15" s="154">
        <v>60476.955999999998</v>
      </c>
      <c r="K15" s="154">
        <v>33964.944000000003</v>
      </c>
      <c r="L15" s="154">
        <f t="shared" si="2"/>
        <v>94441.9</v>
      </c>
      <c r="M15" s="249">
        <f t="shared" si="3"/>
        <v>3.506706588501575E-2</v>
      </c>
      <c r="N15" s="249">
        <v>3.8183582221072487E-2</v>
      </c>
    </row>
    <row r="16" spans="2:14" x14ac:dyDescent="0.35">
      <c r="B16" s="24" t="s">
        <v>536</v>
      </c>
      <c r="C16" s="248">
        <v>280682.88299999997</v>
      </c>
      <c r="D16" s="248">
        <v>457464.69199999998</v>
      </c>
      <c r="E16" s="248">
        <f t="shared" si="0"/>
        <v>738147.57499999995</v>
      </c>
      <c r="F16" s="249">
        <f t="shared" si="1"/>
        <v>0.27408035676314862</v>
      </c>
      <c r="G16" s="249">
        <v>3.6028894643292599E-2</v>
      </c>
      <c r="H16" s="844"/>
      <c r="I16" s="24" t="s">
        <v>537</v>
      </c>
      <c r="J16" s="154">
        <v>34538.697</v>
      </c>
      <c r="K16" s="154">
        <v>29885.105</v>
      </c>
      <c r="L16" s="154">
        <f t="shared" si="2"/>
        <v>64423.801999999996</v>
      </c>
      <c r="M16" s="249">
        <f t="shared" si="3"/>
        <v>2.3921095502072803E-2</v>
      </c>
      <c r="N16" s="249">
        <v>5.2922744923989323E-2</v>
      </c>
    </row>
    <row r="17" spans="2:14" x14ac:dyDescent="0.35">
      <c r="B17" s="24" t="s">
        <v>538</v>
      </c>
      <c r="C17" s="248">
        <v>482835.83600000001</v>
      </c>
      <c r="D17" s="248">
        <v>215554.185</v>
      </c>
      <c r="E17" s="248">
        <f t="shared" si="0"/>
        <v>698390.02099999995</v>
      </c>
      <c r="F17" s="249">
        <f t="shared" si="1"/>
        <v>0.25931804506097966</v>
      </c>
      <c r="G17" s="249">
        <v>0.13762370834180129</v>
      </c>
      <c r="H17" s="844"/>
      <c r="I17" s="24" t="s">
        <v>539</v>
      </c>
      <c r="J17" s="154">
        <v>55324.375999999997</v>
      </c>
      <c r="K17" s="154">
        <v>9245.0640000000003</v>
      </c>
      <c r="L17" s="154">
        <f t="shared" si="2"/>
        <v>64569.439999999995</v>
      </c>
      <c r="M17" s="249">
        <f t="shared" si="3"/>
        <v>2.3975172107280469E-2</v>
      </c>
      <c r="N17" s="249">
        <v>8.0364956773358483E-3</v>
      </c>
    </row>
    <row r="18" spans="2:14" x14ac:dyDescent="0.35">
      <c r="B18" s="24" t="s">
        <v>540</v>
      </c>
      <c r="C18" s="248">
        <v>453118.92300000001</v>
      </c>
      <c r="D18" s="248">
        <v>203582.05</v>
      </c>
      <c r="E18" s="248">
        <f t="shared" si="0"/>
        <v>656700.973</v>
      </c>
      <c r="F18" s="249">
        <f t="shared" si="1"/>
        <v>0.24383855351221176</v>
      </c>
      <c r="G18" s="249">
        <v>0.28627074127347207</v>
      </c>
      <c r="H18" s="844"/>
      <c r="I18" s="24" t="s">
        <v>541</v>
      </c>
      <c r="J18" s="154">
        <v>45255.563999999998</v>
      </c>
      <c r="K18" s="154">
        <v>14740.005999999999</v>
      </c>
      <c r="L18" s="154">
        <f t="shared" si="2"/>
        <v>59995.57</v>
      </c>
      <c r="M18" s="249">
        <f t="shared" si="3"/>
        <v>2.2276855992934011E-2</v>
      </c>
      <c r="N18" s="249">
        <v>2.0104266963402419E-2</v>
      </c>
    </row>
    <row r="19" spans="2:14" x14ac:dyDescent="0.35">
      <c r="B19" s="24" t="s">
        <v>542</v>
      </c>
      <c r="C19" s="248">
        <v>565803.88699999999</v>
      </c>
      <c r="D19" s="248">
        <v>92959.501999999993</v>
      </c>
      <c r="E19" s="248">
        <f t="shared" si="0"/>
        <v>658763.38899999997</v>
      </c>
      <c r="F19" s="249">
        <f t="shared" si="1"/>
        <v>0.24460434579036699</v>
      </c>
      <c r="G19" s="249">
        <v>0.2029443833162522</v>
      </c>
      <c r="H19" s="844"/>
      <c r="I19" s="24" t="s">
        <v>543</v>
      </c>
      <c r="J19" s="154">
        <v>11495.624</v>
      </c>
      <c r="K19" s="154">
        <v>44099.057999999997</v>
      </c>
      <c r="L19" s="154">
        <f t="shared" si="2"/>
        <v>55594.682000000001</v>
      </c>
      <c r="M19" s="249">
        <f t="shared" si="3"/>
        <v>2.0642769539266994E-2</v>
      </c>
      <c r="N19" s="249">
        <v>4.3384740344527661E-2</v>
      </c>
    </row>
    <row r="20" spans="2:14" x14ac:dyDescent="0.35">
      <c r="B20" s="24" t="s">
        <v>544</v>
      </c>
      <c r="C20" s="248">
        <v>163616.57199999999</v>
      </c>
      <c r="D20" s="248">
        <v>461750.62599999999</v>
      </c>
      <c r="E20" s="248">
        <f t="shared" si="0"/>
        <v>625367.19799999997</v>
      </c>
      <c r="F20" s="249">
        <f t="shared" si="1"/>
        <v>0.2322040612757017</v>
      </c>
      <c r="G20" s="249">
        <v>8.6659120534255854E-2</v>
      </c>
      <c r="H20" s="844"/>
      <c r="I20" s="24" t="s">
        <v>545</v>
      </c>
      <c r="J20" s="154">
        <v>14182.384</v>
      </c>
      <c r="K20" s="154">
        <v>36761.764000000003</v>
      </c>
      <c r="L20" s="154">
        <f t="shared" si="2"/>
        <v>50944.148000000001</v>
      </c>
      <c r="M20" s="249">
        <f t="shared" si="3"/>
        <v>1.8915987441718071E-2</v>
      </c>
      <c r="N20" s="249">
        <v>3.1469949877040458E-2</v>
      </c>
    </row>
    <row r="21" spans="2:14" x14ac:dyDescent="0.35">
      <c r="B21" s="24" t="s">
        <v>546</v>
      </c>
      <c r="C21" s="248">
        <v>316103.96100000001</v>
      </c>
      <c r="D21" s="248">
        <v>292674.69900000002</v>
      </c>
      <c r="E21" s="248">
        <f t="shared" si="0"/>
        <v>608778.66</v>
      </c>
      <c r="F21" s="249">
        <f t="shared" si="1"/>
        <v>0.22604459863272133</v>
      </c>
      <c r="G21" s="249">
        <v>0.18828659771590561</v>
      </c>
      <c r="H21" s="844"/>
      <c r="I21" s="24" t="s">
        <v>547</v>
      </c>
      <c r="J21" s="154">
        <v>17558.431</v>
      </c>
      <c r="K21" s="154">
        <v>32960.409</v>
      </c>
      <c r="L21" s="154">
        <f t="shared" si="2"/>
        <v>50518.84</v>
      </c>
      <c r="M21" s="249">
        <f t="shared" si="3"/>
        <v>1.8758067030783677E-2</v>
      </c>
      <c r="N21" s="249">
        <v>2.3603594743075731E-2</v>
      </c>
    </row>
    <row r="22" spans="2:14" x14ac:dyDescent="0.35">
      <c r="B22" s="24" t="s">
        <v>548</v>
      </c>
      <c r="C22" s="248">
        <v>481186.592</v>
      </c>
      <c r="D22" s="248">
        <v>28316.346000000001</v>
      </c>
      <c r="E22" s="248">
        <f t="shared" si="0"/>
        <v>509502.93800000002</v>
      </c>
      <c r="F22" s="249">
        <f t="shared" si="1"/>
        <v>0.18918269428564119</v>
      </c>
      <c r="G22" s="249">
        <v>0.10684615579401451</v>
      </c>
      <c r="H22" s="844"/>
      <c r="I22" s="24" t="s">
        <v>549</v>
      </c>
      <c r="J22" s="154">
        <v>38966.391000000003</v>
      </c>
      <c r="K22" s="154">
        <v>25655.7</v>
      </c>
      <c r="L22" s="154">
        <f t="shared" si="2"/>
        <v>64622.091</v>
      </c>
      <c r="M22" s="249">
        <f t="shared" si="3"/>
        <v>2.3994721863118844E-2</v>
      </c>
      <c r="N22" s="249">
        <v>4.996544817123881E-3</v>
      </c>
    </row>
    <row r="23" spans="2:14" x14ac:dyDescent="0.35">
      <c r="B23" s="24" t="s">
        <v>550</v>
      </c>
      <c r="C23" s="248">
        <v>417013.75900000002</v>
      </c>
      <c r="D23" s="248">
        <v>51865.14</v>
      </c>
      <c r="E23" s="248">
        <f t="shared" si="0"/>
        <v>468878.89900000003</v>
      </c>
      <c r="F23" s="249">
        <v>0.17393692632346949</v>
      </c>
      <c r="G23" s="249">
        <v>0.12877647606078779</v>
      </c>
      <c r="H23" s="844"/>
      <c r="I23" s="24" t="s">
        <v>551</v>
      </c>
      <c r="J23" s="154">
        <v>14458.581</v>
      </c>
      <c r="K23" s="154">
        <v>26515.19</v>
      </c>
      <c r="L23" s="154">
        <f t="shared" si="2"/>
        <v>40973.771000000001</v>
      </c>
      <c r="M23" s="249">
        <f t="shared" si="3"/>
        <v>1.5213903227429224E-2</v>
      </c>
      <c r="N23" s="249">
        <v>2.4479827094230709E-2</v>
      </c>
    </row>
    <row r="24" spans="2:14" x14ac:dyDescent="0.35">
      <c r="B24" s="24" t="s">
        <v>552</v>
      </c>
      <c r="C24" s="248">
        <v>306006.49400000001</v>
      </c>
      <c r="D24" s="248">
        <v>118139.156</v>
      </c>
      <c r="E24" s="248">
        <f t="shared" si="0"/>
        <v>424145.65</v>
      </c>
      <c r="F24" s="249">
        <f>E24/$L$27*100</f>
        <v>0.15748882067591644</v>
      </c>
      <c r="G24" s="249">
        <v>0.13618767744465521</v>
      </c>
      <c r="H24" s="844"/>
      <c r="I24" s="24" t="s">
        <v>553</v>
      </c>
      <c r="J24" s="154">
        <v>7496.6790000000001</v>
      </c>
      <c r="K24" s="154">
        <v>30442.760999999999</v>
      </c>
      <c r="L24" s="154">
        <f t="shared" si="2"/>
        <v>37939.440000000002</v>
      </c>
      <c r="M24" s="249">
        <f t="shared" si="3"/>
        <v>1.4087230796083119E-2</v>
      </c>
      <c r="N24" s="249">
        <v>2.6928863162088059E-2</v>
      </c>
    </row>
    <row r="25" spans="2:14" x14ac:dyDescent="0.35">
      <c r="B25" s="24" t="s">
        <v>554</v>
      </c>
      <c r="C25" s="248">
        <v>322153.34100000001</v>
      </c>
      <c r="D25" s="248">
        <v>70038.432000000001</v>
      </c>
      <c r="E25" s="248">
        <f t="shared" si="0"/>
        <v>392191.77300000004</v>
      </c>
      <c r="F25" s="249">
        <f>E25/$L$27*100</f>
        <v>0.14562407939010275</v>
      </c>
      <c r="G25" s="249">
        <v>0.11321149381149199</v>
      </c>
      <c r="H25" s="844"/>
      <c r="I25" s="24" t="s">
        <v>555</v>
      </c>
      <c r="J25" s="154">
        <v>9846.3950000000004</v>
      </c>
      <c r="K25" s="154">
        <v>13234.558000000001</v>
      </c>
      <c r="L25" s="154">
        <f t="shared" si="2"/>
        <v>23080.953000000001</v>
      </c>
      <c r="M25" s="249">
        <f t="shared" si="3"/>
        <v>8.5701505321255939E-3</v>
      </c>
      <c r="N25" s="249">
        <v>9.8695322457866552E-3</v>
      </c>
    </row>
    <row r="26" spans="2:14" x14ac:dyDescent="0.35">
      <c r="B26" s="24" t="s">
        <v>556</v>
      </c>
      <c r="C26" s="248">
        <v>217181.18</v>
      </c>
      <c r="D26" s="248">
        <v>111980.825</v>
      </c>
      <c r="E26" s="248">
        <f t="shared" si="0"/>
        <v>329162.005</v>
      </c>
      <c r="F26" s="249">
        <f>E26/$L$27*100</f>
        <v>0.12222060034983293</v>
      </c>
      <c r="G26" s="249">
        <v>0.14387511814271889</v>
      </c>
      <c r="H26" s="844"/>
      <c r="I26" s="24" t="s">
        <v>557</v>
      </c>
      <c r="J26" s="154">
        <v>12163.085999999999</v>
      </c>
      <c r="K26" s="154">
        <v>2920.1260000000002</v>
      </c>
      <c r="L26" s="154">
        <f t="shared" si="2"/>
        <v>15083.212</v>
      </c>
      <c r="M26" s="249">
        <f t="shared" si="3"/>
        <v>5.6005225324952191E-3</v>
      </c>
      <c r="N26" s="249">
        <v>1.1907008335079461E-3</v>
      </c>
    </row>
    <row r="27" spans="2:14" x14ac:dyDescent="0.35">
      <c r="B27" s="24" t="s">
        <v>558</v>
      </c>
      <c r="C27" s="248">
        <v>222782.71100000001</v>
      </c>
      <c r="D27" s="248">
        <v>36544.584999999999</v>
      </c>
      <c r="E27" s="248">
        <f t="shared" si="0"/>
        <v>259327.296</v>
      </c>
      <c r="F27" s="249">
        <f>E27/$L$27*100</f>
        <v>9.6290389907604385E-2</v>
      </c>
      <c r="G27" s="249">
        <v>8.9004177377347143E-2</v>
      </c>
      <c r="H27" s="773"/>
      <c r="I27" s="296" t="s">
        <v>233</v>
      </c>
      <c r="J27" s="296">
        <f>SUM(C4:C27,J4:J26)</f>
        <v>145989643.65499997</v>
      </c>
      <c r="K27" s="296">
        <f>SUM(D4:D27,K4:K26)</f>
        <v>123578704.43000001</v>
      </c>
      <c r="L27" s="296">
        <f>SUM(E4:E27,L5:L26)</f>
        <v>269317941.53999996</v>
      </c>
      <c r="M27" s="313">
        <f t="shared" si="3"/>
        <v>100</v>
      </c>
      <c r="N27" s="297">
        <v>100</v>
      </c>
    </row>
    <row r="28" spans="2:14" x14ac:dyDescent="0.35">
      <c r="B28" s="364" t="s">
        <v>559</v>
      </c>
      <c r="C28" s="364"/>
      <c r="D28" s="364"/>
      <c r="E28" s="364"/>
      <c r="F28" s="364"/>
      <c r="G28" s="364"/>
      <c r="H28" s="364"/>
      <c r="I28" s="364"/>
      <c r="J28" s="364"/>
      <c r="K28" s="364"/>
      <c r="L28" s="364"/>
      <c r="M28" s="364"/>
      <c r="N28" s="114"/>
    </row>
  </sheetData>
  <sheetProtection algorithmName="SHA-512" hashValue="zzWUc7bpa8FJzi87//3lBMr3QOZRw9rzgqPc6eL1emjA5OLFrVpv2/s+nS8D6Iuosi8tl/gOlssX6QXTqVzYqg==" saltValue="2IjUdtDmgS8VlMqcAZCCeA==" spinCount="100000" sheet="1" objects="1" scenarios="1"/>
  <mergeCells count="2">
    <mergeCell ref="B2:N2"/>
    <mergeCell ref="H3:H27"/>
  </mergeCells>
  <pageMargins left="0.7" right="0.7" top="0.75" bottom="0.75" header="0.3" footer="0.3"/>
  <pageSetup orientation="portrait"/>
  <headerFooter>
    <oddFooter>&amp;C_x000D_&amp;1#&amp;"Calibri"&amp;11&amp;K000000 Britam Public</oddFooter>
  </headerFooter>
  <drawing r:id="rId1"/>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73">
    <tabColor rgb="FFCC9900"/>
  </sheetPr>
  <dimension ref="B2:E34"/>
  <sheetViews>
    <sheetView workbookViewId="0"/>
  </sheetViews>
  <sheetFormatPr defaultRowHeight="14.5" x14ac:dyDescent="0.35"/>
  <cols>
    <col min="2" max="2" width="40.453125" bestFit="1" customWidth="1"/>
    <col min="3" max="4" width="16.26953125" bestFit="1" customWidth="1"/>
  </cols>
  <sheetData>
    <row r="2" spans="2:5" ht="34" customHeight="1" x14ac:dyDescent="0.35">
      <c r="B2" s="867" t="s">
        <v>560</v>
      </c>
      <c r="C2" s="753"/>
      <c r="D2" s="753"/>
      <c r="E2" s="754"/>
    </row>
    <row r="3" spans="2:5" x14ac:dyDescent="0.35">
      <c r="B3" s="864" t="s">
        <v>1</v>
      </c>
      <c r="C3" s="366" t="s">
        <v>561</v>
      </c>
      <c r="D3" s="366" t="s">
        <v>562</v>
      </c>
      <c r="E3" s="379" t="s">
        <v>563</v>
      </c>
    </row>
    <row r="4" spans="2:5" x14ac:dyDescent="0.35">
      <c r="B4" s="774"/>
      <c r="C4" s="366" t="s">
        <v>564</v>
      </c>
      <c r="D4" s="366" t="s">
        <v>564</v>
      </c>
      <c r="E4" s="380" t="s">
        <v>565</v>
      </c>
    </row>
    <row r="5" spans="2:5" x14ac:dyDescent="0.35">
      <c r="B5" s="865" t="s">
        <v>17</v>
      </c>
      <c r="C5" s="723"/>
      <c r="D5" s="723"/>
      <c r="E5" s="866"/>
    </row>
    <row r="6" spans="2:5" ht="15" customHeight="1" x14ac:dyDescent="0.35">
      <c r="B6" s="381" t="s">
        <v>566</v>
      </c>
      <c r="C6" s="367">
        <v>407592</v>
      </c>
      <c r="D6" s="367">
        <v>1368878</v>
      </c>
      <c r="E6" s="382">
        <v>322</v>
      </c>
    </row>
    <row r="7" spans="2:5" x14ac:dyDescent="0.35">
      <c r="B7" s="381" t="s">
        <v>295</v>
      </c>
      <c r="C7" s="367">
        <v>400000</v>
      </c>
      <c r="D7" s="367">
        <v>625174</v>
      </c>
      <c r="E7" s="382">
        <v>156</v>
      </c>
    </row>
    <row r="8" spans="2:5" x14ac:dyDescent="0.35">
      <c r="B8" s="381" t="s">
        <v>567</v>
      </c>
      <c r="C8" s="367">
        <v>7480809</v>
      </c>
      <c r="D8" s="367">
        <v>12063562</v>
      </c>
      <c r="E8" s="382">
        <v>161</v>
      </c>
    </row>
    <row r="9" spans="2:5" x14ac:dyDescent="0.35">
      <c r="B9" s="381" t="s">
        <v>298</v>
      </c>
      <c r="C9" s="367">
        <v>400000</v>
      </c>
      <c r="D9" s="367">
        <v>70700</v>
      </c>
      <c r="E9" s="382">
        <v>18</v>
      </c>
    </row>
    <row r="10" spans="2:5" x14ac:dyDescent="0.35">
      <c r="B10" s="381" t="s">
        <v>299</v>
      </c>
      <c r="C10" s="367">
        <v>1150000</v>
      </c>
      <c r="D10" s="367">
        <v>1220000</v>
      </c>
      <c r="E10" s="382">
        <v>106</v>
      </c>
    </row>
    <row r="11" spans="2:5" x14ac:dyDescent="0.35">
      <c r="B11" s="381" t="s">
        <v>26</v>
      </c>
      <c r="C11" s="367">
        <v>400000</v>
      </c>
      <c r="D11" s="367">
        <v>-154000</v>
      </c>
      <c r="E11" s="382">
        <v>-38</v>
      </c>
    </row>
    <row r="12" spans="2:5" x14ac:dyDescent="0.35">
      <c r="B12" s="381" t="s">
        <v>301</v>
      </c>
      <c r="C12" s="367">
        <v>400000</v>
      </c>
      <c r="D12" s="367">
        <v>400000</v>
      </c>
      <c r="E12" s="382">
        <v>100</v>
      </c>
    </row>
    <row r="13" spans="2:5" x14ac:dyDescent="0.35">
      <c r="B13" s="381" t="s">
        <v>392</v>
      </c>
      <c r="C13" s="367">
        <v>400000</v>
      </c>
      <c r="D13" s="367">
        <v>677000</v>
      </c>
      <c r="E13" s="382">
        <v>169</v>
      </c>
    </row>
    <row r="14" spans="2:5" x14ac:dyDescent="0.35">
      <c r="B14" s="381" t="s">
        <v>303</v>
      </c>
      <c r="C14" s="367">
        <v>4856169</v>
      </c>
      <c r="D14" s="367">
        <v>15328431</v>
      </c>
      <c r="E14" s="382">
        <v>316</v>
      </c>
    </row>
    <row r="15" spans="2:5" x14ac:dyDescent="0.35">
      <c r="B15" s="381" t="s">
        <v>568</v>
      </c>
      <c r="C15" s="367">
        <v>5813468</v>
      </c>
      <c r="D15" s="367">
        <v>8783758</v>
      </c>
      <c r="E15" s="382">
        <v>151</v>
      </c>
    </row>
    <row r="16" spans="2:5" x14ac:dyDescent="0.35">
      <c r="B16" s="381" t="s">
        <v>305</v>
      </c>
      <c r="C16" s="367">
        <v>2691059</v>
      </c>
      <c r="D16" s="367">
        <v>2681743</v>
      </c>
      <c r="E16" s="382">
        <v>100</v>
      </c>
    </row>
    <row r="17" spans="2:5" x14ac:dyDescent="0.35">
      <c r="B17" s="381" t="s">
        <v>306</v>
      </c>
      <c r="C17" s="367">
        <v>400000</v>
      </c>
      <c r="D17" s="367">
        <v>519321</v>
      </c>
      <c r="E17" s="382">
        <v>130</v>
      </c>
    </row>
    <row r="18" spans="2:5" x14ac:dyDescent="0.35">
      <c r="B18" s="381" t="s">
        <v>307</v>
      </c>
      <c r="C18" s="367">
        <v>400000</v>
      </c>
      <c r="D18" s="367">
        <v>525700</v>
      </c>
      <c r="E18" s="382">
        <v>131</v>
      </c>
    </row>
    <row r="19" spans="2:5" x14ac:dyDescent="0.35">
      <c r="B19" s="381" t="s">
        <v>308</v>
      </c>
      <c r="C19" s="367">
        <v>1171771</v>
      </c>
      <c r="D19" s="367">
        <v>2432730</v>
      </c>
      <c r="E19" s="382">
        <v>208</v>
      </c>
    </row>
    <row r="20" spans="2:5" x14ac:dyDescent="0.35">
      <c r="B20" s="381" t="s">
        <v>40</v>
      </c>
      <c r="C20" s="367">
        <v>2095382</v>
      </c>
      <c r="D20" s="367">
        <v>-1236818</v>
      </c>
      <c r="E20" s="382">
        <v>-59</v>
      </c>
    </row>
    <row r="21" spans="2:5" x14ac:dyDescent="0.35">
      <c r="B21" s="381" t="s">
        <v>569</v>
      </c>
      <c r="C21" s="367">
        <v>400000</v>
      </c>
      <c r="D21" s="367">
        <v>242689</v>
      </c>
      <c r="E21" s="382">
        <v>61</v>
      </c>
    </row>
    <row r="22" spans="2:5" x14ac:dyDescent="0.35">
      <c r="B22" s="381" t="s">
        <v>310</v>
      </c>
      <c r="C22" s="367">
        <v>809634</v>
      </c>
      <c r="D22" s="367">
        <v>937146</v>
      </c>
      <c r="E22" s="382">
        <v>116</v>
      </c>
    </row>
    <row r="23" spans="2:5" x14ac:dyDescent="0.35">
      <c r="B23" s="381" t="s">
        <v>311</v>
      </c>
      <c r="C23" s="367">
        <v>712900</v>
      </c>
      <c r="D23" s="367">
        <v>772100</v>
      </c>
      <c r="E23" s="382">
        <v>108</v>
      </c>
    </row>
    <row r="24" spans="2:5" x14ac:dyDescent="0.35">
      <c r="B24" s="381" t="s">
        <v>312</v>
      </c>
      <c r="C24" s="367">
        <v>400000</v>
      </c>
      <c r="D24" s="367">
        <v>922600</v>
      </c>
      <c r="E24" s="382">
        <v>231</v>
      </c>
    </row>
    <row r="25" spans="2:5" x14ac:dyDescent="0.35">
      <c r="B25" s="381" t="s">
        <v>47</v>
      </c>
      <c r="C25" s="369">
        <v>0</v>
      </c>
      <c r="D25" s="369">
        <v>0</v>
      </c>
      <c r="E25" s="383">
        <v>0</v>
      </c>
    </row>
    <row r="26" spans="2:5" x14ac:dyDescent="0.35">
      <c r="B26" s="381" t="s">
        <v>570</v>
      </c>
      <c r="C26" s="370">
        <v>1243986</v>
      </c>
      <c r="D26" s="371">
        <v>2393394</v>
      </c>
      <c r="E26" s="382">
        <v>192</v>
      </c>
    </row>
    <row r="27" spans="2:5" x14ac:dyDescent="0.35">
      <c r="B27" s="381" t="s">
        <v>315</v>
      </c>
      <c r="C27" s="371">
        <v>764400</v>
      </c>
      <c r="D27" s="371">
        <v>-740300</v>
      </c>
      <c r="E27" s="404">
        <v>-97</v>
      </c>
    </row>
    <row r="28" spans="2:5" x14ac:dyDescent="0.35">
      <c r="B28" s="381" t="s">
        <v>316</v>
      </c>
      <c r="C28" s="369">
        <v>0</v>
      </c>
      <c r="D28" s="369">
        <v>0</v>
      </c>
      <c r="E28" s="383">
        <v>0</v>
      </c>
    </row>
    <row r="29" spans="2:5" x14ac:dyDescent="0.35">
      <c r="B29" s="381" t="s">
        <v>330</v>
      </c>
      <c r="C29" s="367">
        <v>1897905</v>
      </c>
      <c r="D29" s="367">
        <v>4081602</v>
      </c>
      <c r="E29" s="382">
        <v>215</v>
      </c>
    </row>
    <row r="30" spans="2:5" x14ac:dyDescent="0.35">
      <c r="B30" s="865" t="s">
        <v>56</v>
      </c>
      <c r="C30" s="723"/>
      <c r="D30" s="723"/>
      <c r="E30" s="866"/>
    </row>
    <row r="31" spans="2:5" x14ac:dyDescent="0.35">
      <c r="B31" s="381" t="s">
        <v>57</v>
      </c>
      <c r="C31" s="367">
        <v>500000</v>
      </c>
      <c r="D31" s="367">
        <v>748456</v>
      </c>
      <c r="E31" s="382">
        <v>149.69999999999999</v>
      </c>
    </row>
    <row r="32" spans="2:5" x14ac:dyDescent="0.35">
      <c r="B32" s="381" t="s">
        <v>58</v>
      </c>
      <c r="C32" s="367">
        <v>500000</v>
      </c>
      <c r="D32" s="367">
        <v>748738</v>
      </c>
      <c r="E32" s="382">
        <v>150</v>
      </c>
    </row>
    <row r="33" spans="2:5" ht="15" customHeight="1" thickBot="1" x14ac:dyDescent="0.4">
      <c r="B33" s="384" t="s">
        <v>59</v>
      </c>
      <c r="C33" s="385">
        <v>834184</v>
      </c>
      <c r="D33" s="385">
        <v>7175899</v>
      </c>
      <c r="E33" s="386">
        <v>856</v>
      </c>
    </row>
    <row r="34" spans="2:5" x14ac:dyDescent="0.35">
      <c r="B34" s="788" t="s">
        <v>571</v>
      </c>
      <c r="C34" s="786"/>
      <c r="D34" s="786"/>
      <c r="E34" s="786"/>
    </row>
  </sheetData>
  <sheetProtection algorithmName="SHA-512" hashValue="rPhuOPvD6hrSaqkThZhIaQ9NtNowhWJyaMdCf4RzCI4Kadq4vanKU40XNJ812IMII4QHFUr9PhWbLkDb09g+WA==" saltValue="pb8GSNoOkRrTOczxDxGz0g==" spinCount="100000" sheet="1" objects="1" scenarios="1"/>
  <mergeCells count="5">
    <mergeCell ref="B3:B4"/>
    <mergeCell ref="B30:E30"/>
    <mergeCell ref="B2:E2"/>
    <mergeCell ref="B5:E5"/>
    <mergeCell ref="B34:E34"/>
  </mergeCells>
  <pageMargins left="0.7" right="0.7" top="0.75" bottom="0.75" header="0.3" footer="0.3"/>
  <headerFooter>
    <oddFooter>&amp;C_x000D_&amp;1#&amp;"Calibri"&amp;11&amp;K000000 Britam Public</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74">
    <tabColor rgb="FFCC9900"/>
  </sheetPr>
  <dimension ref="B2:E50"/>
  <sheetViews>
    <sheetView topLeftCell="A33" workbookViewId="0">
      <selection activeCell="K48" sqref="K48"/>
    </sheetView>
  </sheetViews>
  <sheetFormatPr defaultRowHeight="14.5" x14ac:dyDescent="0.35"/>
  <cols>
    <col min="2" max="2" width="39.453125" bestFit="1" customWidth="1"/>
    <col min="3" max="3" width="13.81640625" bestFit="1" customWidth="1"/>
    <col min="4" max="4" width="14.26953125" bestFit="1" customWidth="1"/>
  </cols>
  <sheetData>
    <row r="2" spans="2:5" ht="34.5" customHeight="1" x14ac:dyDescent="0.35">
      <c r="B2" s="869" t="s">
        <v>572</v>
      </c>
      <c r="C2" s="723"/>
      <c r="D2" s="723"/>
      <c r="E2" s="724"/>
    </row>
    <row r="3" spans="2:5" x14ac:dyDescent="0.35">
      <c r="B3" s="868" t="s">
        <v>1</v>
      </c>
      <c r="C3" s="366" t="s">
        <v>561</v>
      </c>
      <c r="D3" s="366" t="s">
        <v>562</v>
      </c>
      <c r="E3" s="378" t="s">
        <v>563</v>
      </c>
    </row>
    <row r="4" spans="2:5" x14ac:dyDescent="0.35">
      <c r="B4" s="773"/>
      <c r="C4" s="366" t="s">
        <v>564</v>
      </c>
      <c r="D4" s="366" t="s">
        <v>564</v>
      </c>
      <c r="E4" s="366" t="s">
        <v>565</v>
      </c>
    </row>
    <row r="5" spans="2:5" x14ac:dyDescent="0.35">
      <c r="B5" s="794" t="s">
        <v>17</v>
      </c>
      <c r="C5" s="723"/>
      <c r="D5" s="723"/>
      <c r="E5" s="724"/>
    </row>
    <row r="6" spans="2:5" x14ac:dyDescent="0.35">
      <c r="B6" s="67" t="s">
        <v>18</v>
      </c>
      <c r="C6" s="372">
        <v>750000</v>
      </c>
      <c r="D6" s="372">
        <v>1287000</v>
      </c>
      <c r="E6" s="368">
        <v>172</v>
      </c>
    </row>
    <row r="7" spans="2:5" x14ac:dyDescent="0.35">
      <c r="B7" s="67" t="s">
        <v>19</v>
      </c>
      <c r="C7" s="372">
        <v>819200</v>
      </c>
      <c r="D7" s="372">
        <v>528700</v>
      </c>
      <c r="E7" s="368">
        <v>65</v>
      </c>
    </row>
    <row r="8" spans="2:5" x14ac:dyDescent="0.35">
      <c r="B8" s="67" t="s">
        <v>20</v>
      </c>
      <c r="C8" s="372">
        <v>600000</v>
      </c>
      <c r="D8" s="372">
        <v>2068922</v>
      </c>
      <c r="E8" s="368">
        <v>345</v>
      </c>
    </row>
    <row r="9" spans="2:5" x14ac:dyDescent="0.35">
      <c r="B9" s="67" t="s">
        <v>21</v>
      </c>
      <c r="C9" s="372">
        <v>600000</v>
      </c>
      <c r="D9" s="372">
        <v>544416</v>
      </c>
      <c r="E9" s="368">
        <v>90.7</v>
      </c>
    </row>
    <row r="10" spans="2:5" x14ac:dyDescent="0.35">
      <c r="B10" s="67" t="s">
        <v>22</v>
      </c>
      <c r="C10" s="372">
        <v>1292263</v>
      </c>
      <c r="D10" s="372">
        <v>3779663</v>
      </c>
      <c r="E10" s="368">
        <v>292</v>
      </c>
    </row>
    <row r="11" spans="2:5" x14ac:dyDescent="0.35">
      <c r="B11" s="67" t="s">
        <v>278</v>
      </c>
      <c r="C11" s="372">
        <v>1543804</v>
      </c>
      <c r="D11" s="372">
        <v>2300169</v>
      </c>
      <c r="E11" s="368">
        <v>149</v>
      </c>
    </row>
    <row r="12" spans="2:5" x14ac:dyDescent="0.35">
      <c r="B12" s="67" t="s">
        <v>25</v>
      </c>
      <c r="C12" s="372">
        <v>1890000</v>
      </c>
      <c r="D12" s="372">
        <v>3030000</v>
      </c>
      <c r="E12" s="368">
        <v>160</v>
      </c>
    </row>
    <row r="13" spans="2:5" x14ac:dyDescent="0.35">
      <c r="B13" s="67" t="s">
        <v>26</v>
      </c>
      <c r="C13" s="372">
        <v>600000</v>
      </c>
      <c r="D13" s="372">
        <v>436000</v>
      </c>
      <c r="E13" s="368">
        <v>73</v>
      </c>
    </row>
    <row r="14" spans="2:5" x14ac:dyDescent="0.35">
      <c r="B14" s="67" t="s">
        <v>27</v>
      </c>
      <c r="C14" s="372">
        <v>1893501</v>
      </c>
      <c r="D14" s="372">
        <v>-234154</v>
      </c>
      <c r="E14" s="368">
        <v>-12.4</v>
      </c>
    </row>
    <row r="15" spans="2:5" x14ac:dyDescent="0.35">
      <c r="B15" s="67" t="s">
        <v>28</v>
      </c>
      <c r="C15" s="372">
        <v>600000</v>
      </c>
      <c r="D15" s="372">
        <v>926000</v>
      </c>
      <c r="E15" s="368">
        <v>154</v>
      </c>
    </row>
    <row r="16" spans="2:5" x14ac:dyDescent="0.35">
      <c r="B16" s="67" t="s">
        <v>29</v>
      </c>
      <c r="C16" s="372">
        <v>997339</v>
      </c>
      <c r="D16" s="372">
        <v>1434967</v>
      </c>
      <c r="E16" s="368">
        <v>143.9</v>
      </c>
    </row>
    <row r="17" spans="2:5" x14ac:dyDescent="0.35">
      <c r="B17" s="67" t="s">
        <v>30</v>
      </c>
      <c r="C17" s="372">
        <v>2407372</v>
      </c>
      <c r="D17" s="372">
        <v>4828183</v>
      </c>
      <c r="E17" s="368">
        <v>201</v>
      </c>
    </row>
    <row r="18" spans="2:5" x14ac:dyDescent="0.35">
      <c r="B18" s="67" t="s">
        <v>32</v>
      </c>
      <c r="C18" s="372">
        <v>1196000</v>
      </c>
      <c r="D18" s="372">
        <v>1602000</v>
      </c>
      <c r="E18" s="368">
        <v>134</v>
      </c>
    </row>
    <row r="19" spans="2:5" x14ac:dyDescent="0.35">
      <c r="B19" s="67" t="s">
        <v>33</v>
      </c>
      <c r="C19" s="372">
        <v>1005000</v>
      </c>
      <c r="D19" s="372">
        <v>3544000</v>
      </c>
      <c r="E19" s="368">
        <v>353</v>
      </c>
    </row>
    <row r="20" spans="2:5" x14ac:dyDescent="0.35">
      <c r="B20" s="67" t="s">
        <v>34</v>
      </c>
      <c r="C20" s="372">
        <v>1701376</v>
      </c>
      <c r="D20" s="372">
        <v>5373153</v>
      </c>
      <c r="E20" s="368">
        <v>316</v>
      </c>
    </row>
    <row r="21" spans="2:5" x14ac:dyDescent="0.35">
      <c r="B21" s="67" t="s">
        <v>35</v>
      </c>
      <c r="C21" s="372">
        <v>651000</v>
      </c>
      <c r="D21" s="372">
        <v>864000</v>
      </c>
      <c r="E21" s="368">
        <v>133</v>
      </c>
    </row>
    <row r="22" spans="2:5" x14ac:dyDescent="0.35">
      <c r="B22" s="67" t="s">
        <v>36</v>
      </c>
      <c r="C22" s="373" t="s">
        <v>573</v>
      </c>
      <c r="D22" s="373" t="s">
        <v>573</v>
      </c>
      <c r="E22" s="374" t="s">
        <v>573</v>
      </c>
    </row>
    <row r="23" spans="2:5" x14ac:dyDescent="0.35">
      <c r="B23" s="67" t="s">
        <v>574</v>
      </c>
      <c r="C23" s="375">
        <v>1969511</v>
      </c>
      <c r="D23" s="372">
        <v>896971</v>
      </c>
      <c r="E23" s="368">
        <v>45.5</v>
      </c>
    </row>
    <row r="24" spans="2:5" x14ac:dyDescent="0.35">
      <c r="B24" s="67" t="s">
        <v>281</v>
      </c>
      <c r="C24" s="375">
        <v>2122000</v>
      </c>
      <c r="D24" s="372">
        <v>3459000</v>
      </c>
      <c r="E24" s="368">
        <v>163</v>
      </c>
    </row>
    <row r="25" spans="2:5" x14ac:dyDescent="0.35">
      <c r="B25" s="67" t="s">
        <v>38</v>
      </c>
      <c r="C25" s="375">
        <v>1406242</v>
      </c>
      <c r="D25" s="372">
        <v>2415091</v>
      </c>
      <c r="E25" s="368">
        <v>172</v>
      </c>
    </row>
    <row r="26" spans="2:5" x14ac:dyDescent="0.35">
      <c r="B26" s="67" t="s">
        <v>39</v>
      </c>
      <c r="C26" s="375">
        <v>637000</v>
      </c>
      <c r="D26" s="372">
        <v>419000</v>
      </c>
      <c r="E26" s="368">
        <v>66</v>
      </c>
    </row>
    <row r="27" spans="2:5" x14ac:dyDescent="0.35">
      <c r="B27" s="67" t="s">
        <v>575</v>
      </c>
      <c r="C27" s="375">
        <v>939000</v>
      </c>
      <c r="D27" s="372">
        <v>943800</v>
      </c>
      <c r="E27" s="368">
        <v>101</v>
      </c>
    </row>
    <row r="28" spans="2:5" x14ac:dyDescent="0.35">
      <c r="B28" s="67" t="s">
        <v>41</v>
      </c>
      <c r="C28" s="375">
        <v>1661117</v>
      </c>
      <c r="D28" s="372">
        <v>3242026</v>
      </c>
      <c r="E28" s="368">
        <v>195.2</v>
      </c>
    </row>
    <row r="29" spans="2:5" x14ac:dyDescent="0.35">
      <c r="B29" s="67" t="s">
        <v>576</v>
      </c>
      <c r="C29" s="375">
        <v>600000</v>
      </c>
      <c r="D29" s="372">
        <v>842699</v>
      </c>
      <c r="E29" s="368">
        <v>140.4</v>
      </c>
    </row>
    <row r="30" spans="2:5" x14ac:dyDescent="0.35">
      <c r="B30" s="67" t="s">
        <v>282</v>
      </c>
      <c r="C30" s="375">
        <v>822657</v>
      </c>
      <c r="D30" s="372">
        <v>1043840</v>
      </c>
      <c r="E30" s="368">
        <v>126.9</v>
      </c>
    </row>
    <row r="31" spans="2:5" x14ac:dyDescent="0.35">
      <c r="B31" s="67" t="s">
        <v>42</v>
      </c>
      <c r="C31" s="375">
        <v>703170</v>
      </c>
      <c r="D31" s="372">
        <v>955097</v>
      </c>
      <c r="E31" s="368">
        <v>136</v>
      </c>
    </row>
    <row r="32" spans="2:5" x14ac:dyDescent="0.35">
      <c r="B32" s="67" t="s">
        <v>284</v>
      </c>
      <c r="C32" s="375">
        <v>608887</v>
      </c>
      <c r="D32" s="372">
        <v>549339</v>
      </c>
      <c r="E32" s="368">
        <v>90.2</v>
      </c>
    </row>
    <row r="33" spans="2:5" x14ac:dyDescent="0.35">
      <c r="B33" s="67" t="s">
        <v>577</v>
      </c>
      <c r="C33" s="375">
        <v>600000</v>
      </c>
      <c r="D33" s="372">
        <v>611000</v>
      </c>
      <c r="E33" s="368">
        <v>102</v>
      </c>
    </row>
    <row r="34" spans="2:5" x14ac:dyDescent="0.35">
      <c r="B34" s="67" t="s">
        <v>578</v>
      </c>
      <c r="C34" s="373" t="s">
        <v>573</v>
      </c>
      <c r="D34" s="373" t="s">
        <v>573</v>
      </c>
      <c r="E34" s="374" t="s">
        <v>573</v>
      </c>
    </row>
    <row r="35" spans="2:5" x14ac:dyDescent="0.35">
      <c r="B35" s="67" t="s">
        <v>579</v>
      </c>
      <c r="C35" s="373" t="s">
        <v>573</v>
      </c>
      <c r="D35" s="373" t="s">
        <v>573</v>
      </c>
      <c r="E35" s="374" t="s">
        <v>573</v>
      </c>
    </row>
    <row r="36" spans="2:5" x14ac:dyDescent="0.35">
      <c r="B36" s="67" t="s">
        <v>580</v>
      </c>
      <c r="C36" s="370">
        <v>600000</v>
      </c>
      <c r="D36" s="372">
        <v>-483312</v>
      </c>
      <c r="E36" s="374">
        <v>-80.599999999999994</v>
      </c>
    </row>
    <row r="37" spans="2:5" x14ac:dyDescent="0.35">
      <c r="B37" s="67" t="s">
        <v>48</v>
      </c>
      <c r="C37" s="370">
        <v>600000</v>
      </c>
      <c r="D37" s="372">
        <v>-102481.43700000001</v>
      </c>
      <c r="E37" s="374">
        <v>-17</v>
      </c>
    </row>
    <row r="38" spans="2:5" x14ac:dyDescent="0.35">
      <c r="B38" s="67" t="s">
        <v>49</v>
      </c>
      <c r="C38" s="370">
        <v>600000</v>
      </c>
      <c r="D38" s="372">
        <v>1988171</v>
      </c>
      <c r="E38" s="374">
        <v>331</v>
      </c>
    </row>
    <row r="39" spans="2:5" x14ac:dyDescent="0.35">
      <c r="B39" s="67" t="s">
        <v>50</v>
      </c>
      <c r="C39" s="370">
        <v>840200</v>
      </c>
      <c r="D39" s="372">
        <v>348200</v>
      </c>
      <c r="E39" s="374">
        <v>41</v>
      </c>
    </row>
    <row r="40" spans="2:5" x14ac:dyDescent="0.35">
      <c r="B40" s="67" t="s">
        <v>51</v>
      </c>
      <c r="C40" s="373" t="s">
        <v>573</v>
      </c>
      <c r="D40" s="373" t="s">
        <v>573</v>
      </c>
      <c r="E40" s="374" t="s">
        <v>573</v>
      </c>
    </row>
    <row r="41" spans="2:5" x14ac:dyDescent="0.35">
      <c r="B41" s="67" t="s">
        <v>52</v>
      </c>
      <c r="C41" s="367">
        <v>1162994.4750000001</v>
      </c>
      <c r="D41" s="372">
        <v>-378656.85499999998</v>
      </c>
      <c r="E41" s="368">
        <v>-33</v>
      </c>
    </row>
    <row r="42" spans="2:5" x14ac:dyDescent="0.35">
      <c r="B42" s="67" t="s">
        <v>53</v>
      </c>
      <c r="C42" s="367">
        <v>2570937</v>
      </c>
      <c r="D42" s="367">
        <v>5124486</v>
      </c>
      <c r="E42" s="368">
        <v>199</v>
      </c>
    </row>
    <row r="43" spans="2:5" x14ac:dyDescent="0.35">
      <c r="B43" s="67" t="s">
        <v>54</v>
      </c>
      <c r="C43" s="367">
        <v>1016818.2340000001</v>
      </c>
      <c r="D43" s="367">
        <v>27909.932000000001</v>
      </c>
      <c r="E43" s="368">
        <v>3</v>
      </c>
    </row>
    <row r="44" spans="2:5" x14ac:dyDescent="0.35">
      <c r="B44" s="794" t="s">
        <v>56</v>
      </c>
      <c r="C44" s="723"/>
      <c r="D44" s="723"/>
      <c r="E44" s="724"/>
    </row>
    <row r="45" spans="2:5" x14ac:dyDescent="0.35">
      <c r="B45" s="24" t="s">
        <v>57</v>
      </c>
      <c r="C45" s="376">
        <v>1258290</v>
      </c>
      <c r="D45" s="376">
        <v>1746945</v>
      </c>
      <c r="E45" s="377">
        <v>138.80000000000001</v>
      </c>
    </row>
    <row r="46" spans="2:5" x14ac:dyDescent="0.35">
      <c r="B46" s="24" t="s">
        <v>290</v>
      </c>
      <c r="C46" s="376">
        <v>1106735</v>
      </c>
      <c r="D46" s="376">
        <v>4081044</v>
      </c>
      <c r="E46" s="377">
        <v>369</v>
      </c>
    </row>
    <row r="47" spans="2:5" x14ac:dyDescent="0.35">
      <c r="B47" s="24" t="s">
        <v>291</v>
      </c>
      <c r="C47" s="376">
        <v>1000000</v>
      </c>
      <c r="D47" s="376">
        <v>1345702</v>
      </c>
      <c r="E47" s="377">
        <v>135</v>
      </c>
    </row>
    <row r="48" spans="2:5" x14ac:dyDescent="0.35">
      <c r="B48" s="24" t="s">
        <v>59</v>
      </c>
      <c r="C48" s="376">
        <v>8924958</v>
      </c>
      <c r="D48" s="376">
        <v>28471002</v>
      </c>
      <c r="E48" s="377">
        <v>319</v>
      </c>
    </row>
    <row r="49" spans="2:5" x14ac:dyDescent="0.35">
      <c r="B49" s="24" t="s">
        <v>292</v>
      </c>
      <c r="C49" s="376">
        <v>1000000</v>
      </c>
      <c r="D49" s="376">
        <v>1200000</v>
      </c>
      <c r="E49" s="377">
        <v>120</v>
      </c>
    </row>
    <row r="50" spans="2:5" x14ac:dyDescent="0.35">
      <c r="B50" s="830" t="s">
        <v>571</v>
      </c>
      <c r="C50" s="728"/>
      <c r="D50" s="728"/>
      <c r="E50" s="728"/>
    </row>
  </sheetData>
  <sheetProtection algorithmName="SHA-512" hashValue="GsVifgcmSn5ag2Wv1Af2PfMyMXZ2fQqLtUvgut/7fCu/bKO6xlgY3rWVhhNMFNk1bbUiF6BMWa2XlNbn9HhKHw==" saltValue="ZjsecmYVALMKA+pZEwwMyA==" spinCount="100000" sheet="1" objects="1" scenarios="1"/>
  <mergeCells count="5">
    <mergeCell ref="B50:E50"/>
    <mergeCell ref="B3:B4"/>
    <mergeCell ref="B44:E44"/>
    <mergeCell ref="B2:E2"/>
    <mergeCell ref="B5:E5"/>
  </mergeCells>
  <pageMargins left="0.7" right="0.7" top="0.75" bottom="0.75" header="0.3" footer="0.3"/>
  <headerFooter>
    <oddFooter>&amp;C_x000D_&amp;1#&amp;"Calibri"&amp;11&amp;K000000 Britam Public</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99">
    <tabColor rgb="FFCC9900"/>
  </sheetPr>
  <dimension ref="B3:L44"/>
  <sheetViews>
    <sheetView showGridLines="0" topLeftCell="A32" zoomScale="80" zoomScaleNormal="80" zoomScaleSheetLayoutView="90" workbookViewId="0">
      <selection activeCell="B4" sqref="B4"/>
    </sheetView>
  </sheetViews>
  <sheetFormatPr defaultRowHeight="20.25" customHeight="1" x14ac:dyDescent="0.35"/>
  <cols>
    <col min="1" max="1" width="11" customWidth="1"/>
    <col min="2" max="2" width="36.1796875" customWidth="1"/>
    <col min="3" max="3" width="18.81640625" customWidth="1"/>
    <col min="4" max="4" width="10.54296875" customWidth="1"/>
    <col min="5" max="5" width="12.81640625" style="202" customWidth="1"/>
    <col min="6" max="6" width="12.26953125" customWidth="1"/>
    <col min="7" max="7" width="11.81640625" customWidth="1"/>
    <col min="8" max="8" width="11.453125" style="202" customWidth="1"/>
    <col min="9" max="9" width="13.54296875" bestFit="1" customWidth="1"/>
    <col min="10" max="10" width="11.08984375" customWidth="1"/>
    <col min="11" max="12" width="14" bestFit="1" customWidth="1"/>
    <col min="257" max="257" width="36.1796875" customWidth="1"/>
    <col min="258" max="258" width="21.453125" customWidth="1"/>
    <col min="259" max="259" width="18.54296875" customWidth="1"/>
    <col min="260" max="260" width="27" customWidth="1"/>
    <col min="261" max="261" width="18.453125" customWidth="1"/>
    <col min="262" max="262" width="14.1796875" customWidth="1"/>
    <col min="263" max="263" width="20.453125" customWidth="1"/>
    <col min="264" max="264" width="19.54296875" customWidth="1"/>
    <col min="265" max="265" width="13.54296875" bestFit="1" customWidth="1"/>
    <col min="267" max="267" width="16.453125" bestFit="1" customWidth="1"/>
    <col min="268" max="268" width="13.1796875" bestFit="1" customWidth="1"/>
    <col min="513" max="513" width="36.1796875" customWidth="1"/>
    <col min="514" max="514" width="21.453125" customWidth="1"/>
    <col min="515" max="515" width="18.54296875" customWidth="1"/>
    <col min="516" max="516" width="27" customWidth="1"/>
    <col min="517" max="517" width="18.453125" customWidth="1"/>
    <col min="518" max="518" width="14.1796875" customWidth="1"/>
    <col min="519" max="519" width="20.453125" customWidth="1"/>
    <col min="520" max="520" width="19.54296875" customWidth="1"/>
    <col min="521" max="521" width="13.54296875" bestFit="1" customWidth="1"/>
    <col min="523" max="523" width="16.453125" bestFit="1" customWidth="1"/>
    <col min="524" max="524" width="13.1796875" bestFit="1" customWidth="1"/>
    <col min="769" max="769" width="36.1796875" customWidth="1"/>
    <col min="770" max="770" width="21.453125" customWidth="1"/>
    <col min="771" max="771" width="18.54296875" customWidth="1"/>
    <col min="772" max="772" width="27" customWidth="1"/>
    <col min="773" max="773" width="18.453125" customWidth="1"/>
    <col min="774" max="774" width="14.1796875" customWidth="1"/>
    <col min="775" max="775" width="20.453125" customWidth="1"/>
    <col min="776" max="776" width="19.54296875" customWidth="1"/>
    <col min="777" max="777" width="13.54296875" bestFit="1" customWidth="1"/>
    <col min="779" max="779" width="16.453125" bestFit="1" customWidth="1"/>
    <col min="780" max="780" width="13.1796875" bestFit="1" customWidth="1"/>
    <col min="1025" max="1025" width="36.1796875" customWidth="1"/>
    <col min="1026" max="1026" width="21.453125" customWidth="1"/>
    <col min="1027" max="1027" width="18.54296875" customWidth="1"/>
    <col min="1028" max="1028" width="27" customWidth="1"/>
    <col min="1029" max="1029" width="18.453125" customWidth="1"/>
    <col min="1030" max="1030" width="14.1796875" customWidth="1"/>
    <col min="1031" max="1031" width="20.453125" customWidth="1"/>
    <col min="1032" max="1032" width="19.54296875" customWidth="1"/>
    <col min="1033" max="1033" width="13.54296875" bestFit="1" customWidth="1"/>
    <col min="1035" max="1035" width="16.453125" bestFit="1" customWidth="1"/>
    <col min="1036" max="1036" width="13.1796875" bestFit="1" customWidth="1"/>
    <col min="1281" max="1281" width="36.1796875" customWidth="1"/>
    <col min="1282" max="1282" width="21.453125" customWidth="1"/>
    <col min="1283" max="1283" width="18.54296875" customWidth="1"/>
    <col min="1284" max="1284" width="27" customWidth="1"/>
    <col min="1285" max="1285" width="18.453125" customWidth="1"/>
    <col min="1286" max="1286" width="14.1796875" customWidth="1"/>
    <col min="1287" max="1287" width="20.453125" customWidth="1"/>
    <col min="1288" max="1288" width="19.54296875" customWidth="1"/>
    <col min="1289" max="1289" width="13.54296875" bestFit="1" customWidth="1"/>
    <col min="1291" max="1291" width="16.453125" bestFit="1" customWidth="1"/>
    <col min="1292" max="1292" width="13.1796875" bestFit="1" customWidth="1"/>
    <col min="1537" max="1537" width="36.1796875" customWidth="1"/>
    <col min="1538" max="1538" width="21.453125" customWidth="1"/>
    <col min="1539" max="1539" width="18.54296875" customWidth="1"/>
    <col min="1540" max="1540" width="27" customWidth="1"/>
    <col min="1541" max="1541" width="18.453125" customWidth="1"/>
    <col min="1542" max="1542" width="14.1796875" customWidth="1"/>
    <col min="1543" max="1543" width="20.453125" customWidth="1"/>
    <col min="1544" max="1544" width="19.54296875" customWidth="1"/>
    <col min="1545" max="1545" width="13.54296875" bestFit="1" customWidth="1"/>
    <col min="1547" max="1547" width="16.453125" bestFit="1" customWidth="1"/>
    <col min="1548" max="1548" width="13.1796875" bestFit="1" customWidth="1"/>
    <col min="1793" max="1793" width="36.1796875" customWidth="1"/>
    <col min="1794" max="1794" width="21.453125" customWidth="1"/>
    <col min="1795" max="1795" width="18.54296875" customWidth="1"/>
    <col min="1796" max="1796" width="27" customWidth="1"/>
    <col min="1797" max="1797" width="18.453125" customWidth="1"/>
    <col min="1798" max="1798" width="14.1796875" customWidth="1"/>
    <col min="1799" max="1799" width="20.453125" customWidth="1"/>
    <col min="1800" max="1800" width="19.54296875" customWidth="1"/>
    <col min="1801" max="1801" width="13.54296875" bestFit="1" customWidth="1"/>
    <col min="1803" max="1803" width="16.453125" bestFit="1" customWidth="1"/>
    <col min="1804" max="1804" width="13.1796875" bestFit="1" customWidth="1"/>
    <col min="2049" max="2049" width="36.1796875" customWidth="1"/>
    <col min="2050" max="2050" width="21.453125" customWidth="1"/>
    <col min="2051" max="2051" width="18.54296875" customWidth="1"/>
    <col min="2052" max="2052" width="27" customWidth="1"/>
    <col min="2053" max="2053" width="18.453125" customWidth="1"/>
    <col min="2054" max="2054" width="14.1796875" customWidth="1"/>
    <col min="2055" max="2055" width="20.453125" customWidth="1"/>
    <col min="2056" max="2056" width="19.54296875" customWidth="1"/>
    <col min="2057" max="2057" width="13.54296875" bestFit="1" customWidth="1"/>
    <col min="2059" max="2059" width="16.453125" bestFit="1" customWidth="1"/>
    <col min="2060" max="2060" width="13.1796875" bestFit="1" customWidth="1"/>
    <col min="2305" max="2305" width="36.1796875" customWidth="1"/>
    <col min="2306" max="2306" width="21.453125" customWidth="1"/>
    <col min="2307" max="2307" width="18.54296875" customWidth="1"/>
    <col min="2308" max="2308" width="27" customWidth="1"/>
    <col min="2309" max="2309" width="18.453125" customWidth="1"/>
    <col min="2310" max="2310" width="14.1796875" customWidth="1"/>
    <col min="2311" max="2311" width="20.453125" customWidth="1"/>
    <col min="2312" max="2312" width="19.54296875" customWidth="1"/>
    <col min="2313" max="2313" width="13.54296875" bestFit="1" customWidth="1"/>
    <col min="2315" max="2315" width="16.453125" bestFit="1" customWidth="1"/>
    <col min="2316" max="2316" width="13.1796875" bestFit="1" customWidth="1"/>
    <col min="2561" max="2561" width="36.1796875" customWidth="1"/>
    <col min="2562" max="2562" width="21.453125" customWidth="1"/>
    <col min="2563" max="2563" width="18.54296875" customWidth="1"/>
    <col min="2564" max="2564" width="27" customWidth="1"/>
    <col min="2565" max="2565" width="18.453125" customWidth="1"/>
    <col min="2566" max="2566" width="14.1796875" customWidth="1"/>
    <col min="2567" max="2567" width="20.453125" customWidth="1"/>
    <col min="2568" max="2568" width="19.54296875" customWidth="1"/>
    <col min="2569" max="2569" width="13.54296875" bestFit="1" customWidth="1"/>
    <col min="2571" max="2571" width="16.453125" bestFit="1" customWidth="1"/>
    <col min="2572" max="2572" width="13.1796875" bestFit="1" customWidth="1"/>
    <col min="2817" max="2817" width="36.1796875" customWidth="1"/>
    <col min="2818" max="2818" width="21.453125" customWidth="1"/>
    <col min="2819" max="2819" width="18.54296875" customWidth="1"/>
    <col min="2820" max="2820" width="27" customWidth="1"/>
    <col min="2821" max="2821" width="18.453125" customWidth="1"/>
    <col min="2822" max="2822" width="14.1796875" customWidth="1"/>
    <col min="2823" max="2823" width="20.453125" customWidth="1"/>
    <col min="2824" max="2824" width="19.54296875" customWidth="1"/>
    <col min="2825" max="2825" width="13.54296875" bestFit="1" customWidth="1"/>
    <col min="2827" max="2827" width="16.453125" bestFit="1" customWidth="1"/>
    <col min="2828" max="2828" width="13.1796875" bestFit="1" customWidth="1"/>
    <col min="3073" max="3073" width="36.1796875" customWidth="1"/>
    <col min="3074" max="3074" width="21.453125" customWidth="1"/>
    <col min="3075" max="3075" width="18.54296875" customWidth="1"/>
    <col min="3076" max="3076" width="27" customWidth="1"/>
    <col min="3077" max="3077" width="18.453125" customWidth="1"/>
    <col min="3078" max="3078" width="14.1796875" customWidth="1"/>
    <col min="3079" max="3079" width="20.453125" customWidth="1"/>
    <col min="3080" max="3080" width="19.54296875" customWidth="1"/>
    <col min="3081" max="3081" width="13.54296875" bestFit="1" customWidth="1"/>
    <col min="3083" max="3083" width="16.453125" bestFit="1" customWidth="1"/>
    <col min="3084" max="3084" width="13.1796875" bestFit="1" customWidth="1"/>
    <col min="3329" max="3329" width="36.1796875" customWidth="1"/>
    <col min="3330" max="3330" width="21.453125" customWidth="1"/>
    <col min="3331" max="3331" width="18.54296875" customWidth="1"/>
    <col min="3332" max="3332" width="27" customWidth="1"/>
    <col min="3333" max="3333" width="18.453125" customWidth="1"/>
    <col min="3334" max="3334" width="14.1796875" customWidth="1"/>
    <col min="3335" max="3335" width="20.453125" customWidth="1"/>
    <col min="3336" max="3336" width="19.54296875" customWidth="1"/>
    <col min="3337" max="3337" width="13.54296875" bestFit="1" customWidth="1"/>
    <col min="3339" max="3339" width="16.453125" bestFit="1" customWidth="1"/>
    <col min="3340" max="3340" width="13.1796875" bestFit="1" customWidth="1"/>
    <col min="3585" max="3585" width="36.1796875" customWidth="1"/>
    <col min="3586" max="3586" width="21.453125" customWidth="1"/>
    <col min="3587" max="3587" width="18.54296875" customWidth="1"/>
    <col min="3588" max="3588" width="27" customWidth="1"/>
    <col min="3589" max="3589" width="18.453125" customWidth="1"/>
    <col min="3590" max="3590" width="14.1796875" customWidth="1"/>
    <col min="3591" max="3591" width="20.453125" customWidth="1"/>
    <col min="3592" max="3592" width="19.54296875" customWidth="1"/>
    <col min="3593" max="3593" width="13.54296875" bestFit="1" customWidth="1"/>
    <col min="3595" max="3595" width="16.453125" bestFit="1" customWidth="1"/>
    <col min="3596" max="3596" width="13.1796875" bestFit="1" customWidth="1"/>
    <col min="3841" max="3841" width="36.1796875" customWidth="1"/>
    <col min="3842" max="3842" width="21.453125" customWidth="1"/>
    <col min="3843" max="3843" width="18.54296875" customWidth="1"/>
    <col min="3844" max="3844" width="27" customWidth="1"/>
    <col min="3845" max="3845" width="18.453125" customWidth="1"/>
    <col min="3846" max="3846" width="14.1796875" customWidth="1"/>
    <col min="3847" max="3847" width="20.453125" customWidth="1"/>
    <col min="3848" max="3848" width="19.54296875" customWidth="1"/>
    <col min="3849" max="3849" width="13.54296875" bestFit="1" customWidth="1"/>
    <col min="3851" max="3851" width="16.453125" bestFit="1" customWidth="1"/>
    <col min="3852" max="3852" width="13.1796875" bestFit="1" customWidth="1"/>
    <col min="4097" max="4097" width="36.1796875" customWidth="1"/>
    <col min="4098" max="4098" width="21.453125" customWidth="1"/>
    <col min="4099" max="4099" width="18.54296875" customWidth="1"/>
    <col min="4100" max="4100" width="27" customWidth="1"/>
    <col min="4101" max="4101" width="18.453125" customWidth="1"/>
    <col min="4102" max="4102" width="14.1796875" customWidth="1"/>
    <col min="4103" max="4103" width="20.453125" customWidth="1"/>
    <col min="4104" max="4104" width="19.54296875" customWidth="1"/>
    <col min="4105" max="4105" width="13.54296875" bestFit="1" customWidth="1"/>
    <col min="4107" max="4107" width="16.453125" bestFit="1" customWidth="1"/>
    <col min="4108" max="4108" width="13.1796875" bestFit="1" customWidth="1"/>
    <col min="4353" max="4353" width="36.1796875" customWidth="1"/>
    <col min="4354" max="4354" width="21.453125" customWidth="1"/>
    <col min="4355" max="4355" width="18.54296875" customWidth="1"/>
    <col min="4356" max="4356" width="27" customWidth="1"/>
    <col min="4357" max="4357" width="18.453125" customWidth="1"/>
    <col min="4358" max="4358" width="14.1796875" customWidth="1"/>
    <col min="4359" max="4359" width="20.453125" customWidth="1"/>
    <col min="4360" max="4360" width="19.54296875" customWidth="1"/>
    <col min="4361" max="4361" width="13.54296875" bestFit="1" customWidth="1"/>
    <col min="4363" max="4363" width="16.453125" bestFit="1" customWidth="1"/>
    <col min="4364" max="4364" width="13.1796875" bestFit="1" customWidth="1"/>
    <col min="4609" max="4609" width="36.1796875" customWidth="1"/>
    <col min="4610" max="4610" width="21.453125" customWidth="1"/>
    <col min="4611" max="4611" width="18.54296875" customWidth="1"/>
    <col min="4612" max="4612" width="27" customWidth="1"/>
    <col min="4613" max="4613" width="18.453125" customWidth="1"/>
    <col min="4614" max="4614" width="14.1796875" customWidth="1"/>
    <col min="4615" max="4615" width="20.453125" customWidth="1"/>
    <col min="4616" max="4616" width="19.54296875" customWidth="1"/>
    <col min="4617" max="4617" width="13.54296875" bestFit="1" customWidth="1"/>
    <col min="4619" max="4619" width="16.453125" bestFit="1" customWidth="1"/>
    <col min="4620" max="4620" width="13.1796875" bestFit="1" customWidth="1"/>
    <col min="4865" max="4865" width="36.1796875" customWidth="1"/>
    <col min="4866" max="4866" width="21.453125" customWidth="1"/>
    <col min="4867" max="4867" width="18.54296875" customWidth="1"/>
    <col min="4868" max="4868" width="27" customWidth="1"/>
    <col min="4869" max="4869" width="18.453125" customWidth="1"/>
    <col min="4870" max="4870" width="14.1796875" customWidth="1"/>
    <col min="4871" max="4871" width="20.453125" customWidth="1"/>
    <col min="4872" max="4872" width="19.54296875" customWidth="1"/>
    <col min="4873" max="4873" width="13.54296875" bestFit="1" customWidth="1"/>
    <col min="4875" max="4875" width="16.453125" bestFit="1" customWidth="1"/>
    <col min="4876" max="4876" width="13.1796875" bestFit="1" customWidth="1"/>
    <col min="5121" max="5121" width="36.1796875" customWidth="1"/>
    <col min="5122" max="5122" width="21.453125" customWidth="1"/>
    <col min="5123" max="5123" width="18.54296875" customWidth="1"/>
    <col min="5124" max="5124" width="27" customWidth="1"/>
    <col min="5125" max="5125" width="18.453125" customWidth="1"/>
    <col min="5126" max="5126" width="14.1796875" customWidth="1"/>
    <col min="5127" max="5127" width="20.453125" customWidth="1"/>
    <col min="5128" max="5128" width="19.54296875" customWidth="1"/>
    <col min="5129" max="5129" width="13.54296875" bestFit="1" customWidth="1"/>
    <col min="5131" max="5131" width="16.453125" bestFit="1" customWidth="1"/>
    <col min="5132" max="5132" width="13.1796875" bestFit="1" customWidth="1"/>
    <col min="5377" max="5377" width="36.1796875" customWidth="1"/>
    <col min="5378" max="5378" width="21.453125" customWidth="1"/>
    <col min="5379" max="5379" width="18.54296875" customWidth="1"/>
    <col min="5380" max="5380" width="27" customWidth="1"/>
    <col min="5381" max="5381" width="18.453125" customWidth="1"/>
    <col min="5382" max="5382" width="14.1796875" customWidth="1"/>
    <col min="5383" max="5383" width="20.453125" customWidth="1"/>
    <col min="5384" max="5384" width="19.54296875" customWidth="1"/>
    <col min="5385" max="5385" width="13.54296875" bestFit="1" customWidth="1"/>
    <col min="5387" max="5387" width="16.453125" bestFit="1" customWidth="1"/>
    <col min="5388" max="5388" width="13.1796875" bestFit="1" customWidth="1"/>
    <col min="5633" max="5633" width="36.1796875" customWidth="1"/>
    <col min="5634" max="5634" width="21.453125" customWidth="1"/>
    <col min="5635" max="5635" width="18.54296875" customWidth="1"/>
    <col min="5636" max="5636" width="27" customWidth="1"/>
    <col min="5637" max="5637" width="18.453125" customWidth="1"/>
    <col min="5638" max="5638" width="14.1796875" customWidth="1"/>
    <col min="5639" max="5639" width="20.453125" customWidth="1"/>
    <col min="5640" max="5640" width="19.54296875" customWidth="1"/>
    <col min="5641" max="5641" width="13.54296875" bestFit="1" customWidth="1"/>
    <col min="5643" max="5643" width="16.453125" bestFit="1" customWidth="1"/>
    <col min="5644" max="5644" width="13.1796875" bestFit="1" customWidth="1"/>
    <col min="5889" max="5889" width="36.1796875" customWidth="1"/>
    <col min="5890" max="5890" width="21.453125" customWidth="1"/>
    <col min="5891" max="5891" width="18.54296875" customWidth="1"/>
    <col min="5892" max="5892" width="27" customWidth="1"/>
    <col min="5893" max="5893" width="18.453125" customWidth="1"/>
    <col min="5894" max="5894" width="14.1796875" customWidth="1"/>
    <col min="5895" max="5895" width="20.453125" customWidth="1"/>
    <col min="5896" max="5896" width="19.54296875" customWidth="1"/>
    <col min="5897" max="5897" width="13.54296875" bestFit="1" customWidth="1"/>
    <col min="5899" max="5899" width="16.453125" bestFit="1" customWidth="1"/>
    <col min="5900" max="5900" width="13.1796875" bestFit="1" customWidth="1"/>
    <col min="6145" max="6145" width="36.1796875" customWidth="1"/>
    <col min="6146" max="6146" width="21.453125" customWidth="1"/>
    <col min="6147" max="6147" width="18.54296875" customWidth="1"/>
    <col min="6148" max="6148" width="27" customWidth="1"/>
    <col min="6149" max="6149" width="18.453125" customWidth="1"/>
    <col min="6150" max="6150" width="14.1796875" customWidth="1"/>
    <col min="6151" max="6151" width="20.453125" customWidth="1"/>
    <col min="6152" max="6152" width="19.54296875" customWidth="1"/>
    <col min="6153" max="6153" width="13.54296875" bestFit="1" customWidth="1"/>
    <col min="6155" max="6155" width="16.453125" bestFit="1" customWidth="1"/>
    <col min="6156" max="6156" width="13.1796875" bestFit="1" customWidth="1"/>
    <col min="6401" max="6401" width="36.1796875" customWidth="1"/>
    <col min="6402" max="6402" width="21.453125" customWidth="1"/>
    <col min="6403" max="6403" width="18.54296875" customWidth="1"/>
    <col min="6404" max="6404" width="27" customWidth="1"/>
    <col min="6405" max="6405" width="18.453125" customWidth="1"/>
    <col min="6406" max="6406" width="14.1796875" customWidth="1"/>
    <col min="6407" max="6407" width="20.453125" customWidth="1"/>
    <col min="6408" max="6408" width="19.54296875" customWidth="1"/>
    <col min="6409" max="6409" width="13.54296875" bestFit="1" customWidth="1"/>
    <col min="6411" max="6411" width="16.453125" bestFit="1" customWidth="1"/>
    <col min="6412" max="6412" width="13.1796875" bestFit="1" customWidth="1"/>
    <col min="6657" max="6657" width="36.1796875" customWidth="1"/>
    <col min="6658" max="6658" width="21.453125" customWidth="1"/>
    <col min="6659" max="6659" width="18.54296875" customWidth="1"/>
    <col min="6660" max="6660" width="27" customWidth="1"/>
    <col min="6661" max="6661" width="18.453125" customWidth="1"/>
    <col min="6662" max="6662" width="14.1796875" customWidth="1"/>
    <col min="6663" max="6663" width="20.453125" customWidth="1"/>
    <col min="6664" max="6664" width="19.54296875" customWidth="1"/>
    <col min="6665" max="6665" width="13.54296875" bestFit="1" customWidth="1"/>
    <col min="6667" max="6667" width="16.453125" bestFit="1" customWidth="1"/>
    <col min="6668" max="6668" width="13.1796875" bestFit="1" customWidth="1"/>
    <col min="6913" max="6913" width="36.1796875" customWidth="1"/>
    <col min="6914" max="6914" width="21.453125" customWidth="1"/>
    <col min="6915" max="6915" width="18.54296875" customWidth="1"/>
    <col min="6916" max="6916" width="27" customWidth="1"/>
    <col min="6917" max="6917" width="18.453125" customWidth="1"/>
    <col min="6918" max="6918" width="14.1796875" customWidth="1"/>
    <col min="6919" max="6919" width="20.453125" customWidth="1"/>
    <col min="6920" max="6920" width="19.54296875" customWidth="1"/>
    <col min="6921" max="6921" width="13.54296875" bestFit="1" customWidth="1"/>
    <col min="6923" max="6923" width="16.453125" bestFit="1" customWidth="1"/>
    <col min="6924" max="6924" width="13.1796875" bestFit="1" customWidth="1"/>
    <col min="7169" max="7169" width="36.1796875" customWidth="1"/>
    <col min="7170" max="7170" width="21.453125" customWidth="1"/>
    <col min="7171" max="7171" width="18.54296875" customWidth="1"/>
    <col min="7172" max="7172" width="27" customWidth="1"/>
    <col min="7173" max="7173" width="18.453125" customWidth="1"/>
    <col min="7174" max="7174" width="14.1796875" customWidth="1"/>
    <col min="7175" max="7175" width="20.453125" customWidth="1"/>
    <col min="7176" max="7176" width="19.54296875" customWidth="1"/>
    <col min="7177" max="7177" width="13.54296875" bestFit="1" customWidth="1"/>
    <col min="7179" max="7179" width="16.453125" bestFit="1" customWidth="1"/>
    <col min="7180" max="7180" width="13.1796875" bestFit="1" customWidth="1"/>
    <col min="7425" max="7425" width="36.1796875" customWidth="1"/>
    <col min="7426" max="7426" width="21.453125" customWidth="1"/>
    <col min="7427" max="7427" width="18.54296875" customWidth="1"/>
    <col min="7428" max="7428" width="27" customWidth="1"/>
    <col min="7429" max="7429" width="18.453125" customWidth="1"/>
    <col min="7430" max="7430" width="14.1796875" customWidth="1"/>
    <col min="7431" max="7431" width="20.453125" customWidth="1"/>
    <col min="7432" max="7432" width="19.54296875" customWidth="1"/>
    <col min="7433" max="7433" width="13.54296875" bestFit="1" customWidth="1"/>
    <col min="7435" max="7435" width="16.453125" bestFit="1" customWidth="1"/>
    <col min="7436" max="7436" width="13.1796875" bestFit="1" customWidth="1"/>
    <col min="7681" max="7681" width="36.1796875" customWidth="1"/>
    <col min="7682" max="7682" width="21.453125" customWidth="1"/>
    <col min="7683" max="7683" width="18.54296875" customWidth="1"/>
    <col min="7684" max="7684" width="27" customWidth="1"/>
    <col min="7685" max="7685" width="18.453125" customWidth="1"/>
    <col min="7686" max="7686" width="14.1796875" customWidth="1"/>
    <col min="7687" max="7687" width="20.453125" customWidth="1"/>
    <col min="7688" max="7688" width="19.54296875" customWidth="1"/>
    <col min="7689" max="7689" width="13.54296875" bestFit="1" customWidth="1"/>
    <col min="7691" max="7691" width="16.453125" bestFit="1" customWidth="1"/>
    <col min="7692" max="7692" width="13.1796875" bestFit="1" customWidth="1"/>
    <col min="7937" max="7937" width="36.1796875" customWidth="1"/>
    <col min="7938" max="7938" width="21.453125" customWidth="1"/>
    <col min="7939" max="7939" width="18.54296875" customWidth="1"/>
    <col min="7940" max="7940" width="27" customWidth="1"/>
    <col min="7941" max="7941" width="18.453125" customWidth="1"/>
    <col min="7942" max="7942" width="14.1796875" customWidth="1"/>
    <col min="7943" max="7943" width="20.453125" customWidth="1"/>
    <col min="7944" max="7944" width="19.54296875" customWidth="1"/>
    <col min="7945" max="7945" width="13.54296875" bestFit="1" customWidth="1"/>
    <col min="7947" max="7947" width="16.453125" bestFit="1" customWidth="1"/>
    <col min="7948" max="7948" width="13.1796875" bestFit="1" customWidth="1"/>
    <col min="8193" max="8193" width="36.1796875" customWidth="1"/>
    <col min="8194" max="8194" width="21.453125" customWidth="1"/>
    <col min="8195" max="8195" width="18.54296875" customWidth="1"/>
    <col min="8196" max="8196" width="27" customWidth="1"/>
    <col min="8197" max="8197" width="18.453125" customWidth="1"/>
    <col min="8198" max="8198" width="14.1796875" customWidth="1"/>
    <col min="8199" max="8199" width="20.453125" customWidth="1"/>
    <col min="8200" max="8200" width="19.54296875" customWidth="1"/>
    <col min="8201" max="8201" width="13.54296875" bestFit="1" customWidth="1"/>
    <col min="8203" max="8203" width="16.453125" bestFit="1" customWidth="1"/>
    <col min="8204" max="8204" width="13.1796875" bestFit="1" customWidth="1"/>
    <col min="8449" max="8449" width="36.1796875" customWidth="1"/>
    <col min="8450" max="8450" width="21.453125" customWidth="1"/>
    <col min="8451" max="8451" width="18.54296875" customWidth="1"/>
    <col min="8452" max="8452" width="27" customWidth="1"/>
    <col min="8453" max="8453" width="18.453125" customWidth="1"/>
    <col min="8454" max="8454" width="14.1796875" customWidth="1"/>
    <col min="8455" max="8455" width="20.453125" customWidth="1"/>
    <col min="8456" max="8456" width="19.54296875" customWidth="1"/>
    <col min="8457" max="8457" width="13.54296875" bestFit="1" customWidth="1"/>
    <col min="8459" max="8459" width="16.453125" bestFit="1" customWidth="1"/>
    <col min="8460" max="8460" width="13.1796875" bestFit="1" customWidth="1"/>
    <col min="8705" max="8705" width="36.1796875" customWidth="1"/>
    <col min="8706" max="8706" width="21.453125" customWidth="1"/>
    <col min="8707" max="8707" width="18.54296875" customWidth="1"/>
    <col min="8708" max="8708" width="27" customWidth="1"/>
    <col min="8709" max="8709" width="18.453125" customWidth="1"/>
    <col min="8710" max="8710" width="14.1796875" customWidth="1"/>
    <col min="8711" max="8711" width="20.453125" customWidth="1"/>
    <col min="8712" max="8712" width="19.54296875" customWidth="1"/>
    <col min="8713" max="8713" width="13.54296875" bestFit="1" customWidth="1"/>
    <col min="8715" max="8715" width="16.453125" bestFit="1" customWidth="1"/>
    <col min="8716" max="8716" width="13.1796875" bestFit="1" customWidth="1"/>
    <col min="8961" max="8961" width="36.1796875" customWidth="1"/>
    <col min="8962" max="8962" width="21.453125" customWidth="1"/>
    <col min="8963" max="8963" width="18.54296875" customWidth="1"/>
    <col min="8964" max="8964" width="27" customWidth="1"/>
    <col min="8965" max="8965" width="18.453125" customWidth="1"/>
    <col min="8966" max="8966" width="14.1796875" customWidth="1"/>
    <col min="8967" max="8967" width="20.453125" customWidth="1"/>
    <col min="8968" max="8968" width="19.54296875" customWidth="1"/>
    <col min="8969" max="8969" width="13.54296875" bestFit="1" customWidth="1"/>
    <col min="8971" max="8971" width="16.453125" bestFit="1" customWidth="1"/>
    <col min="8972" max="8972" width="13.1796875" bestFit="1" customWidth="1"/>
    <col min="9217" max="9217" width="36.1796875" customWidth="1"/>
    <col min="9218" max="9218" width="21.453125" customWidth="1"/>
    <col min="9219" max="9219" width="18.54296875" customWidth="1"/>
    <col min="9220" max="9220" width="27" customWidth="1"/>
    <col min="9221" max="9221" width="18.453125" customWidth="1"/>
    <col min="9222" max="9222" width="14.1796875" customWidth="1"/>
    <col min="9223" max="9223" width="20.453125" customWidth="1"/>
    <col min="9224" max="9224" width="19.54296875" customWidth="1"/>
    <col min="9225" max="9225" width="13.54296875" bestFit="1" customWidth="1"/>
    <col min="9227" max="9227" width="16.453125" bestFit="1" customWidth="1"/>
    <col min="9228" max="9228" width="13.1796875" bestFit="1" customWidth="1"/>
    <col min="9473" max="9473" width="36.1796875" customWidth="1"/>
    <col min="9474" max="9474" width="21.453125" customWidth="1"/>
    <col min="9475" max="9475" width="18.54296875" customWidth="1"/>
    <col min="9476" max="9476" width="27" customWidth="1"/>
    <col min="9477" max="9477" width="18.453125" customWidth="1"/>
    <col min="9478" max="9478" width="14.1796875" customWidth="1"/>
    <col min="9479" max="9479" width="20.453125" customWidth="1"/>
    <col min="9480" max="9480" width="19.54296875" customWidth="1"/>
    <col min="9481" max="9481" width="13.54296875" bestFit="1" customWidth="1"/>
    <col min="9483" max="9483" width="16.453125" bestFit="1" customWidth="1"/>
    <col min="9484" max="9484" width="13.1796875" bestFit="1" customWidth="1"/>
    <col min="9729" max="9729" width="36.1796875" customWidth="1"/>
    <col min="9730" max="9730" width="21.453125" customWidth="1"/>
    <col min="9731" max="9731" width="18.54296875" customWidth="1"/>
    <col min="9732" max="9732" width="27" customWidth="1"/>
    <col min="9733" max="9733" width="18.453125" customWidth="1"/>
    <col min="9734" max="9734" width="14.1796875" customWidth="1"/>
    <col min="9735" max="9735" width="20.453125" customWidth="1"/>
    <col min="9736" max="9736" width="19.54296875" customWidth="1"/>
    <col min="9737" max="9737" width="13.54296875" bestFit="1" customWidth="1"/>
    <col min="9739" max="9739" width="16.453125" bestFit="1" customWidth="1"/>
    <col min="9740" max="9740" width="13.1796875" bestFit="1" customWidth="1"/>
    <col min="9985" max="9985" width="36.1796875" customWidth="1"/>
    <col min="9986" max="9986" width="21.453125" customWidth="1"/>
    <col min="9987" max="9987" width="18.54296875" customWidth="1"/>
    <col min="9988" max="9988" width="27" customWidth="1"/>
    <col min="9989" max="9989" width="18.453125" customWidth="1"/>
    <col min="9990" max="9990" width="14.1796875" customWidth="1"/>
    <col min="9991" max="9991" width="20.453125" customWidth="1"/>
    <col min="9992" max="9992" width="19.54296875" customWidth="1"/>
    <col min="9993" max="9993" width="13.54296875" bestFit="1" customWidth="1"/>
    <col min="9995" max="9995" width="16.453125" bestFit="1" customWidth="1"/>
    <col min="9996" max="9996" width="13.1796875" bestFit="1" customWidth="1"/>
    <col min="10241" max="10241" width="36.1796875" customWidth="1"/>
    <col min="10242" max="10242" width="21.453125" customWidth="1"/>
    <col min="10243" max="10243" width="18.54296875" customWidth="1"/>
    <col min="10244" max="10244" width="27" customWidth="1"/>
    <col min="10245" max="10245" width="18.453125" customWidth="1"/>
    <col min="10246" max="10246" width="14.1796875" customWidth="1"/>
    <col min="10247" max="10247" width="20.453125" customWidth="1"/>
    <col min="10248" max="10248" width="19.54296875" customWidth="1"/>
    <col min="10249" max="10249" width="13.54296875" bestFit="1" customWidth="1"/>
    <col min="10251" max="10251" width="16.453125" bestFit="1" customWidth="1"/>
    <col min="10252" max="10252" width="13.1796875" bestFit="1" customWidth="1"/>
    <col min="10497" max="10497" width="36.1796875" customWidth="1"/>
    <col min="10498" max="10498" width="21.453125" customWidth="1"/>
    <col min="10499" max="10499" width="18.54296875" customWidth="1"/>
    <col min="10500" max="10500" width="27" customWidth="1"/>
    <col min="10501" max="10501" width="18.453125" customWidth="1"/>
    <col min="10502" max="10502" width="14.1796875" customWidth="1"/>
    <col min="10503" max="10503" width="20.453125" customWidth="1"/>
    <col min="10504" max="10504" width="19.54296875" customWidth="1"/>
    <col min="10505" max="10505" width="13.54296875" bestFit="1" customWidth="1"/>
    <col min="10507" max="10507" width="16.453125" bestFit="1" customWidth="1"/>
    <col min="10508" max="10508" width="13.1796875" bestFit="1" customWidth="1"/>
    <col min="10753" max="10753" width="36.1796875" customWidth="1"/>
    <col min="10754" max="10754" width="21.453125" customWidth="1"/>
    <col min="10755" max="10755" width="18.54296875" customWidth="1"/>
    <col min="10756" max="10756" width="27" customWidth="1"/>
    <col min="10757" max="10757" width="18.453125" customWidth="1"/>
    <col min="10758" max="10758" width="14.1796875" customWidth="1"/>
    <col min="10759" max="10759" width="20.453125" customWidth="1"/>
    <col min="10760" max="10760" width="19.54296875" customWidth="1"/>
    <col min="10761" max="10761" width="13.54296875" bestFit="1" customWidth="1"/>
    <col min="10763" max="10763" width="16.453125" bestFit="1" customWidth="1"/>
    <col min="10764" max="10764" width="13.1796875" bestFit="1" customWidth="1"/>
    <col min="11009" max="11009" width="36.1796875" customWidth="1"/>
    <col min="11010" max="11010" width="21.453125" customWidth="1"/>
    <col min="11011" max="11011" width="18.54296875" customWidth="1"/>
    <col min="11012" max="11012" width="27" customWidth="1"/>
    <col min="11013" max="11013" width="18.453125" customWidth="1"/>
    <col min="11014" max="11014" width="14.1796875" customWidth="1"/>
    <col min="11015" max="11015" width="20.453125" customWidth="1"/>
    <col min="11016" max="11016" width="19.54296875" customWidth="1"/>
    <col min="11017" max="11017" width="13.54296875" bestFit="1" customWidth="1"/>
    <col min="11019" max="11019" width="16.453125" bestFit="1" customWidth="1"/>
    <col min="11020" max="11020" width="13.1796875" bestFit="1" customWidth="1"/>
    <col min="11265" max="11265" width="36.1796875" customWidth="1"/>
    <col min="11266" max="11266" width="21.453125" customWidth="1"/>
    <col min="11267" max="11267" width="18.54296875" customWidth="1"/>
    <col min="11268" max="11268" width="27" customWidth="1"/>
    <col min="11269" max="11269" width="18.453125" customWidth="1"/>
    <col min="11270" max="11270" width="14.1796875" customWidth="1"/>
    <col min="11271" max="11271" width="20.453125" customWidth="1"/>
    <col min="11272" max="11272" width="19.54296875" customWidth="1"/>
    <col min="11273" max="11273" width="13.54296875" bestFit="1" customWidth="1"/>
    <col min="11275" max="11275" width="16.453125" bestFit="1" customWidth="1"/>
    <col min="11276" max="11276" width="13.1796875" bestFit="1" customWidth="1"/>
    <col min="11521" max="11521" width="36.1796875" customWidth="1"/>
    <col min="11522" max="11522" width="21.453125" customWidth="1"/>
    <col min="11523" max="11523" width="18.54296875" customWidth="1"/>
    <col min="11524" max="11524" width="27" customWidth="1"/>
    <col min="11525" max="11525" width="18.453125" customWidth="1"/>
    <col min="11526" max="11526" width="14.1796875" customWidth="1"/>
    <col min="11527" max="11527" width="20.453125" customWidth="1"/>
    <col min="11528" max="11528" width="19.54296875" customWidth="1"/>
    <col min="11529" max="11529" width="13.54296875" bestFit="1" customWidth="1"/>
    <col min="11531" max="11531" width="16.453125" bestFit="1" customWidth="1"/>
    <col min="11532" max="11532" width="13.1796875" bestFit="1" customWidth="1"/>
    <col min="11777" max="11777" width="36.1796875" customWidth="1"/>
    <col min="11778" max="11778" width="21.453125" customWidth="1"/>
    <col min="11779" max="11779" width="18.54296875" customWidth="1"/>
    <col min="11780" max="11780" width="27" customWidth="1"/>
    <col min="11781" max="11781" width="18.453125" customWidth="1"/>
    <col min="11782" max="11782" width="14.1796875" customWidth="1"/>
    <col min="11783" max="11783" width="20.453125" customWidth="1"/>
    <col min="11784" max="11784" width="19.54296875" customWidth="1"/>
    <col min="11785" max="11785" width="13.54296875" bestFit="1" customWidth="1"/>
    <col min="11787" max="11787" width="16.453125" bestFit="1" customWidth="1"/>
    <col min="11788" max="11788" width="13.1796875" bestFit="1" customWidth="1"/>
    <col min="12033" max="12033" width="36.1796875" customWidth="1"/>
    <col min="12034" max="12034" width="21.453125" customWidth="1"/>
    <col min="12035" max="12035" width="18.54296875" customWidth="1"/>
    <col min="12036" max="12036" width="27" customWidth="1"/>
    <col min="12037" max="12037" width="18.453125" customWidth="1"/>
    <col min="12038" max="12038" width="14.1796875" customWidth="1"/>
    <col min="12039" max="12039" width="20.453125" customWidth="1"/>
    <col min="12040" max="12040" width="19.54296875" customWidth="1"/>
    <col min="12041" max="12041" width="13.54296875" bestFit="1" customWidth="1"/>
    <col min="12043" max="12043" width="16.453125" bestFit="1" customWidth="1"/>
    <col min="12044" max="12044" width="13.1796875" bestFit="1" customWidth="1"/>
    <col min="12289" max="12289" width="36.1796875" customWidth="1"/>
    <col min="12290" max="12290" width="21.453125" customWidth="1"/>
    <col min="12291" max="12291" width="18.54296875" customWidth="1"/>
    <col min="12292" max="12292" width="27" customWidth="1"/>
    <col min="12293" max="12293" width="18.453125" customWidth="1"/>
    <col min="12294" max="12294" width="14.1796875" customWidth="1"/>
    <col min="12295" max="12295" width="20.453125" customWidth="1"/>
    <col min="12296" max="12296" width="19.54296875" customWidth="1"/>
    <col min="12297" max="12297" width="13.54296875" bestFit="1" customWidth="1"/>
    <col min="12299" max="12299" width="16.453125" bestFit="1" customWidth="1"/>
    <col min="12300" max="12300" width="13.1796875" bestFit="1" customWidth="1"/>
    <col min="12545" max="12545" width="36.1796875" customWidth="1"/>
    <col min="12546" max="12546" width="21.453125" customWidth="1"/>
    <col min="12547" max="12547" width="18.54296875" customWidth="1"/>
    <col min="12548" max="12548" width="27" customWidth="1"/>
    <col min="12549" max="12549" width="18.453125" customWidth="1"/>
    <col min="12550" max="12550" width="14.1796875" customWidth="1"/>
    <col min="12551" max="12551" width="20.453125" customWidth="1"/>
    <col min="12552" max="12552" width="19.54296875" customWidth="1"/>
    <col min="12553" max="12553" width="13.54296875" bestFit="1" customWidth="1"/>
    <col min="12555" max="12555" width="16.453125" bestFit="1" customWidth="1"/>
    <col min="12556" max="12556" width="13.1796875" bestFit="1" customWidth="1"/>
    <col min="12801" max="12801" width="36.1796875" customWidth="1"/>
    <col min="12802" max="12802" width="21.453125" customWidth="1"/>
    <col min="12803" max="12803" width="18.54296875" customWidth="1"/>
    <col min="12804" max="12804" width="27" customWidth="1"/>
    <col min="12805" max="12805" width="18.453125" customWidth="1"/>
    <col min="12806" max="12806" width="14.1796875" customWidth="1"/>
    <col min="12807" max="12807" width="20.453125" customWidth="1"/>
    <col min="12808" max="12808" width="19.54296875" customWidth="1"/>
    <col min="12809" max="12809" width="13.54296875" bestFit="1" customWidth="1"/>
    <col min="12811" max="12811" width="16.453125" bestFit="1" customWidth="1"/>
    <col min="12812" max="12812" width="13.1796875" bestFit="1" customWidth="1"/>
    <col min="13057" max="13057" width="36.1796875" customWidth="1"/>
    <col min="13058" max="13058" width="21.453125" customWidth="1"/>
    <col min="13059" max="13059" width="18.54296875" customWidth="1"/>
    <col min="13060" max="13060" width="27" customWidth="1"/>
    <col min="13061" max="13061" width="18.453125" customWidth="1"/>
    <col min="13062" max="13062" width="14.1796875" customWidth="1"/>
    <col min="13063" max="13063" width="20.453125" customWidth="1"/>
    <col min="13064" max="13064" width="19.54296875" customWidth="1"/>
    <col min="13065" max="13065" width="13.54296875" bestFit="1" customWidth="1"/>
    <col min="13067" max="13067" width="16.453125" bestFit="1" customWidth="1"/>
    <col min="13068" max="13068" width="13.1796875" bestFit="1" customWidth="1"/>
    <col min="13313" max="13313" width="36.1796875" customWidth="1"/>
    <col min="13314" max="13314" width="21.453125" customWidth="1"/>
    <col min="13315" max="13315" width="18.54296875" customWidth="1"/>
    <col min="13316" max="13316" width="27" customWidth="1"/>
    <col min="13317" max="13317" width="18.453125" customWidth="1"/>
    <col min="13318" max="13318" width="14.1796875" customWidth="1"/>
    <col min="13319" max="13319" width="20.453125" customWidth="1"/>
    <col min="13320" max="13320" width="19.54296875" customWidth="1"/>
    <col min="13321" max="13321" width="13.54296875" bestFit="1" customWidth="1"/>
    <col min="13323" max="13323" width="16.453125" bestFit="1" customWidth="1"/>
    <col min="13324" max="13324" width="13.1796875" bestFit="1" customWidth="1"/>
    <col min="13569" max="13569" width="36.1796875" customWidth="1"/>
    <col min="13570" max="13570" width="21.453125" customWidth="1"/>
    <col min="13571" max="13571" width="18.54296875" customWidth="1"/>
    <col min="13572" max="13572" width="27" customWidth="1"/>
    <col min="13573" max="13573" width="18.453125" customWidth="1"/>
    <col min="13574" max="13574" width="14.1796875" customWidth="1"/>
    <col min="13575" max="13575" width="20.453125" customWidth="1"/>
    <col min="13576" max="13576" width="19.54296875" customWidth="1"/>
    <col min="13577" max="13577" width="13.54296875" bestFit="1" customWidth="1"/>
    <col min="13579" max="13579" width="16.453125" bestFit="1" customWidth="1"/>
    <col min="13580" max="13580" width="13.1796875" bestFit="1" customWidth="1"/>
    <col min="13825" max="13825" width="36.1796875" customWidth="1"/>
    <col min="13826" max="13826" width="21.453125" customWidth="1"/>
    <col min="13827" max="13827" width="18.54296875" customWidth="1"/>
    <col min="13828" max="13828" width="27" customWidth="1"/>
    <col min="13829" max="13829" width="18.453125" customWidth="1"/>
    <col min="13830" max="13830" width="14.1796875" customWidth="1"/>
    <col min="13831" max="13831" width="20.453125" customWidth="1"/>
    <col min="13832" max="13832" width="19.54296875" customWidth="1"/>
    <col min="13833" max="13833" width="13.54296875" bestFit="1" customWidth="1"/>
    <col min="13835" max="13835" width="16.453125" bestFit="1" customWidth="1"/>
    <col min="13836" max="13836" width="13.1796875" bestFit="1" customWidth="1"/>
    <col min="14081" max="14081" width="36.1796875" customWidth="1"/>
    <col min="14082" max="14082" width="21.453125" customWidth="1"/>
    <col min="14083" max="14083" width="18.54296875" customWidth="1"/>
    <col min="14084" max="14084" width="27" customWidth="1"/>
    <col min="14085" max="14085" width="18.453125" customWidth="1"/>
    <col min="14086" max="14086" width="14.1796875" customWidth="1"/>
    <col min="14087" max="14087" width="20.453125" customWidth="1"/>
    <col min="14088" max="14088" width="19.54296875" customWidth="1"/>
    <col min="14089" max="14089" width="13.54296875" bestFit="1" customWidth="1"/>
    <col min="14091" max="14091" width="16.453125" bestFit="1" customWidth="1"/>
    <col min="14092" max="14092" width="13.1796875" bestFit="1" customWidth="1"/>
    <col min="14337" max="14337" width="36.1796875" customWidth="1"/>
    <col min="14338" max="14338" width="21.453125" customWidth="1"/>
    <col min="14339" max="14339" width="18.54296875" customWidth="1"/>
    <col min="14340" max="14340" width="27" customWidth="1"/>
    <col min="14341" max="14341" width="18.453125" customWidth="1"/>
    <col min="14342" max="14342" width="14.1796875" customWidth="1"/>
    <col min="14343" max="14343" width="20.453125" customWidth="1"/>
    <col min="14344" max="14344" width="19.54296875" customWidth="1"/>
    <col min="14345" max="14345" width="13.54296875" bestFit="1" customWidth="1"/>
    <col min="14347" max="14347" width="16.453125" bestFit="1" customWidth="1"/>
    <col min="14348" max="14348" width="13.1796875" bestFit="1" customWidth="1"/>
    <col min="14593" max="14593" width="36.1796875" customWidth="1"/>
    <col min="14594" max="14594" width="21.453125" customWidth="1"/>
    <col min="14595" max="14595" width="18.54296875" customWidth="1"/>
    <col min="14596" max="14596" width="27" customWidth="1"/>
    <col min="14597" max="14597" width="18.453125" customWidth="1"/>
    <col min="14598" max="14598" width="14.1796875" customWidth="1"/>
    <col min="14599" max="14599" width="20.453125" customWidth="1"/>
    <col min="14600" max="14600" width="19.54296875" customWidth="1"/>
    <col min="14601" max="14601" width="13.54296875" bestFit="1" customWidth="1"/>
    <col min="14603" max="14603" width="16.453125" bestFit="1" customWidth="1"/>
    <col min="14604" max="14604" width="13.1796875" bestFit="1" customWidth="1"/>
    <col min="14849" max="14849" width="36.1796875" customWidth="1"/>
    <col min="14850" max="14850" width="21.453125" customWidth="1"/>
    <col min="14851" max="14851" width="18.54296875" customWidth="1"/>
    <col min="14852" max="14852" width="27" customWidth="1"/>
    <col min="14853" max="14853" width="18.453125" customWidth="1"/>
    <col min="14854" max="14854" width="14.1796875" customWidth="1"/>
    <col min="14855" max="14855" width="20.453125" customWidth="1"/>
    <col min="14856" max="14856" width="19.54296875" customWidth="1"/>
    <col min="14857" max="14857" width="13.54296875" bestFit="1" customWidth="1"/>
    <col min="14859" max="14859" width="16.453125" bestFit="1" customWidth="1"/>
    <col min="14860" max="14860" width="13.1796875" bestFit="1" customWidth="1"/>
    <col min="15105" max="15105" width="36.1796875" customWidth="1"/>
    <col min="15106" max="15106" width="21.453125" customWidth="1"/>
    <col min="15107" max="15107" width="18.54296875" customWidth="1"/>
    <col min="15108" max="15108" width="27" customWidth="1"/>
    <col min="15109" max="15109" width="18.453125" customWidth="1"/>
    <col min="15110" max="15110" width="14.1796875" customWidth="1"/>
    <col min="15111" max="15111" width="20.453125" customWidth="1"/>
    <col min="15112" max="15112" width="19.54296875" customWidth="1"/>
    <col min="15113" max="15113" width="13.54296875" bestFit="1" customWidth="1"/>
    <col min="15115" max="15115" width="16.453125" bestFit="1" customWidth="1"/>
    <col min="15116" max="15116" width="13.1796875" bestFit="1" customWidth="1"/>
    <col min="15361" max="15361" width="36.1796875" customWidth="1"/>
    <col min="15362" max="15362" width="21.453125" customWidth="1"/>
    <col min="15363" max="15363" width="18.54296875" customWidth="1"/>
    <col min="15364" max="15364" width="27" customWidth="1"/>
    <col min="15365" max="15365" width="18.453125" customWidth="1"/>
    <col min="15366" max="15366" width="14.1796875" customWidth="1"/>
    <col min="15367" max="15367" width="20.453125" customWidth="1"/>
    <col min="15368" max="15368" width="19.54296875" customWidth="1"/>
    <col min="15369" max="15369" width="13.54296875" bestFit="1" customWidth="1"/>
    <col min="15371" max="15371" width="16.453125" bestFit="1" customWidth="1"/>
    <col min="15372" max="15372" width="13.1796875" bestFit="1" customWidth="1"/>
    <col min="15617" max="15617" width="36.1796875" customWidth="1"/>
    <col min="15618" max="15618" width="21.453125" customWidth="1"/>
    <col min="15619" max="15619" width="18.54296875" customWidth="1"/>
    <col min="15620" max="15620" width="27" customWidth="1"/>
    <col min="15621" max="15621" width="18.453125" customWidth="1"/>
    <col min="15622" max="15622" width="14.1796875" customWidth="1"/>
    <col min="15623" max="15623" width="20.453125" customWidth="1"/>
    <col min="15624" max="15624" width="19.54296875" customWidth="1"/>
    <col min="15625" max="15625" width="13.54296875" bestFit="1" customWidth="1"/>
    <col min="15627" max="15627" width="16.453125" bestFit="1" customWidth="1"/>
    <col min="15628" max="15628" width="13.1796875" bestFit="1" customWidth="1"/>
    <col min="15873" max="15873" width="36.1796875" customWidth="1"/>
    <col min="15874" max="15874" width="21.453125" customWidth="1"/>
    <col min="15875" max="15875" width="18.54296875" customWidth="1"/>
    <col min="15876" max="15876" width="27" customWidth="1"/>
    <col min="15877" max="15877" width="18.453125" customWidth="1"/>
    <col min="15878" max="15878" width="14.1796875" customWidth="1"/>
    <col min="15879" max="15879" width="20.453125" customWidth="1"/>
    <col min="15880" max="15880" width="19.54296875" customWidth="1"/>
    <col min="15881" max="15881" width="13.54296875" bestFit="1" customWidth="1"/>
    <col min="15883" max="15883" width="16.453125" bestFit="1" customWidth="1"/>
    <col min="15884" max="15884" width="13.1796875" bestFit="1" customWidth="1"/>
    <col min="16129" max="16129" width="36.1796875" customWidth="1"/>
    <col min="16130" max="16130" width="21.453125" customWidth="1"/>
    <col min="16131" max="16131" width="18.54296875" customWidth="1"/>
    <col min="16132" max="16132" width="27" customWidth="1"/>
    <col min="16133" max="16133" width="18.453125" customWidth="1"/>
    <col min="16134" max="16134" width="14.1796875" customWidth="1"/>
    <col min="16135" max="16135" width="20.453125" customWidth="1"/>
    <col min="16136" max="16136" width="19.54296875" customWidth="1"/>
    <col min="16137" max="16137" width="13.54296875" bestFit="1" customWidth="1"/>
    <col min="16139" max="16139" width="16.453125" bestFit="1" customWidth="1"/>
    <col min="16140" max="16140" width="13.1796875" bestFit="1" customWidth="1"/>
  </cols>
  <sheetData>
    <row r="3" spans="2:12" ht="20.25" customHeight="1" x14ac:dyDescent="0.35">
      <c r="B3" s="870" t="s">
        <v>1599</v>
      </c>
      <c r="C3" s="753"/>
      <c r="D3" s="753"/>
      <c r="E3" s="753"/>
      <c r="F3" s="753"/>
      <c r="G3" s="753"/>
      <c r="H3" s="753"/>
      <c r="I3" s="753"/>
      <c r="J3" s="753"/>
      <c r="K3" s="753"/>
      <c r="L3" s="754"/>
    </row>
    <row r="4" spans="2:12" ht="27" customHeight="1" x14ac:dyDescent="0.35">
      <c r="B4" s="412"/>
      <c r="C4" s="411"/>
      <c r="D4" s="871" t="s">
        <v>581</v>
      </c>
      <c r="E4" s="723"/>
      <c r="F4" s="723"/>
      <c r="G4" s="723"/>
      <c r="H4" s="723"/>
      <c r="I4" s="723"/>
      <c r="J4" s="723"/>
      <c r="K4" s="723"/>
      <c r="L4" s="866"/>
    </row>
    <row r="5" spans="2:12" ht="29.25" customHeight="1" x14ac:dyDescent="0.35">
      <c r="B5" s="413" t="s">
        <v>1</v>
      </c>
      <c r="C5" s="152" t="s">
        <v>582</v>
      </c>
      <c r="D5" s="152" t="s">
        <v>583</v>
      </c>
      <c r="E5" s="152" t="s">
        <v>584</v>
      </c>
      <c r="F5" s="152" t="s">
        <v>585</v>
      </c>
      <c r="G5" s="152" t="s">
        <v>586</v>
      </c>
      <c r="H5" s="152" t="s">
        <v>247</v>
      </c>
      <c r="I5" s="152" t="s">
        <v>587</v>
      </c>
      <c r="J5" s="152" t="s">
        <v>588</v>
      </c>
      <c r="K5" s="153" t="s">
        <v>589</v>
      </c>
      <c r="L5" s="414" t="s">
        <v>233</v>
      </c>
    </row>
    <row r="6" spans="2:12" ht="20.25" customHeight="1" x14ac:dyDescent="0.35">
      <c r="B6" s="872" t="s">
        <v>17</v>
      </c>
      <c r="C6" s="723"/>
      <c r="D6" s="723"/>
      <c r="E6" s="723"/>
      <c r="F6" s="723"/>
      <c r="G6" s="723"/>
      <c r="H6" s="723"/>
      <c r="I6" s="723"/>
      <c r="J6" s="723"/>
      <c r="K6" s="723"/>
      <c r="L6" s="866"/>
    </row>
    <row r="7" spans="2:12" ht="20.25" customHeight="1" x14ac:dyDescent="0.35">
      <c r="B7" s="415" t="s">
        <v>18</v>
      </c>
      <c r="C7" s="416">
        <v>0</v>
      </c>
      <c r="D7" s="417">
        <v>0</v>
      </c>
      <c r="E7" s="417">
        <v>0</v>
      </c>
      <c r="F7" s="416">
        <v>0</v>
      </c>
      <c r="G7" s="417">
        <v>0</v>
      </c>
      <c r="H7" s="417">
        <v>0</v>
      </c>
      <c r="I7" s="417">
        <v>0</v>
      </c>
      <c r="J7" s="416">
        <v>0</v>
      </c>
      <c r="K7" s="418">
        <v>0</v>
      </c>
      <c r="L7" s="419">
        <v>0</v>
      </c>
    </row>
    <row r="8" spans="2:12" ht="20.25" customHeight="1" x14ac:dyDescent="0.35">
      <c r="B8" s="415" t="s">
        <v>19</v>
      </c>
      <c r="C8" s="416">
        <v>90315</v>
      </c>
      <c r="D8" s="417">
        <v>20</v>
      </c>
      <c r="E8" s="417">
        <v>652</v>
      </c>
      <c r="F8" s="416">
        <v>401</v>
      </c>
      <c r="G8" s="417">
        <v>4</v>
      </c>
      <c r="H8" s="417">
        <v>0</v>
      </c>
      <c r="I8" s="417">
        <v>85</v>
      </c>
      <c r="J8" s="416">
        <v>53</v>
      </c>
      <c r="K8" s="420">
        <v>0</v>
      </c>
      <c r="L8" s="419">
        <v>1215</v>
      </c>
    </row>
    <row r="9" spans="2:12" ht="20.25" customHeight="1" x14ac:dyDescent="0.35">
      <c r="B9" s="415" t="s">
        <v>20</v>
      </c>
      <c r="C9" s="416">
        <v>11694</v>
      </c>
      <c r="D9" s="416">
        <v>27</v>
      </c>
      <c r="E9" s="416">
        <v>0</v>
      </c>
      <c r="F9" s="416">
        <v>0</v>
      </c>
      <c r="G9" s="417">
        <v>0</v>
      </c>
      <c r="H9" s="417">
        <v>124</v>
      </c>
      <c r="I9" s="417">
        <v>2400</v>
      </c>
      <c r="J9" s="416">
        <v>0</v>
      </c>
      <c r="K9" s="418">
        <v>0</v>
      </c>
      <c r="L9" s="419">
        <v>2551</v>
      </c>
    </row>
    <row r="10" spans="2:12" ht="20.25" customHeight="1" x14ac:dyDescent="0.35">
      <c r="B10" s="415" t="s">
        <v>22</v>
      </c>
      <c r="C10" s="416">
        <v>105805</v>
      </c>
      <c r="D10" s="416">
        <v>32.64</v>
      </c>
      <c r="E10" s="416">
        <v>29.58</v>
      </c>
      <c r="F10" s="416">
        <v>423.3</v>
      </c>
      <c r="G10" s="417">
        <v>7.1400000000000006</v>
      </c>
      <c r="H10" s="416">
        <v>108.12</v>
      </c>
      <c r="I10" s="416">
        <v>34.68</v>
      </c>
      <c r="J10" s="416">
        <v>6361.74</v>
      </c>
      <c r="K10" s="418">
        <v>4241.16</v>
      </c>
      <c r="L10" s="419">
        <v>11238.36</v>
      </c>
    </row>
    <row r="11" spans="2:12" ht="20.25" customHeight="1" x14ac:dyDescent="0.35">
      <c r="B11" s="415" t="s">
        <v>278</v>
      </c>
      <c r="C11" s="416">
        <v>57582</v>
      </c>
      <c r="D11" s="417">
        <v>0</v>
      </c>
      <c r="E11" s="417">
        <v>210</v>
      </c>
      <c r="F11" s="416">
        <v>0</v>
      </c>
      <c r="G11" s="417">
        <v>4</v>
      </c>
      <c r="H11" s="417">
        <v>82</v>
      </c>
      <c r="I11" s="417">
        <v>310</v>
      </c>
      <c r="J11" s="416">
        <v>4575</v>
      </c>
      <c r="K11" s="418">
        <v>0</v>
      </c>
      <c r="L11" s="419">
        <v>5181</v>
      </c>
    </row>
    <row r="12" spans="2:12" ht="20.25" customHeight="1" x14ac:dyDescent="0.35">
      <c r="B12" s="421" t="s">
        <v>279</v>
      </c>
      <c r="C12" s="416">
        <v>46676</v>
      </c>
      <c r="D12" s="417">
        <v>3</v>
      </c>
      <c r="E12" s="417">
        <v>69</v>
      </c>
      <c r="F12" s="416">
        <v>658</v>
      </c>
      <c r="G12" s="417">
        <v>4</v>
      </c>
      <c r="H12" s="417">
        <v>41</v>
      </c>
      <c r="I12" s="417">
        <v>85</v>
      </c>
      <c r="J12" s="416">
        <v>1593</v>
      </c>
      <c r="K12" s="418">
        <v>0</v>
      </c>
      <c r="L12" s="419">
        <v>2453</v>
      </c>
    </row>
    <row r="13" spans="2:12" ht="20.25" customHeight="1" x14ac:dyDescent="0.35">
      <c r="B13" s="415" t="s">
        <v>25</v>
      </c>
      <c r="C13" s="425">
        <v>69549</v>
      </c>
      <c r="D13" s="426">
        <v>150</v>
      </c>
      <c r="E13" s="426">
        <v>749</v>
      </c>
      <c r="F13" s="425">
        <v>549</v>
      </c>
      <c r="G13" s="426">
        <v>25</v>
      </c>
      <c r="H13" s="417">
        <v>499</v>
      </c>
      <c r="I13" s="417">
        <v>1647</v>
      </c>
      <c r="J13" s="416">
        <v>1123</v>
      </c>
      <c r="K13" s="418">
        <v>250</v>
      </c>
      <c r="L13" s="419">
        <v>4992</v>
      </c>
    </row>
    <row r="14" spans="2:12" ht="20.25" customHeight="1" x14ac:dyDescent="0.35">
      <c r="B14" s="415" t="s">
        <v>26</v>
      </c>
      <c r="C14" s="416">
        <v>4526</v>
      </c>
      <c r="D14" s="417">
        <v>15</v>
      </c>
      <c r="E14" s="417">
        <v>114</v>
      </c>
      <c r="F14" s="416">
        <v>0</v>
      </c>
      <c r="G14" s="417">
        <v>0</v>
      </c>
      <c r="H14" s="417">
        <v>1</v>
      </c>
      <c r="I14" s="417">
        <v>46</v>
      </c>
      <c r="J14" s="416">
        <v>119</v>
      </c>
      <c r="K14" s="420">
        <v>3</v>
      </c>
      <c r="L14" s="419">
        <v>298</v>
      </c>
    </row>
    <row r="15" spans="2:12" ht="20.25" customHeight="1" x14ac:dyDescent="0.35">
      <c r="B15" s="415" t="s">
        <v>27</v>
      </c>
      <c r="C15" s="425">
        <v>0</v>
      </c>
      <c r="D15" s="416">
        <v>1178</v>
      </c>
      <c r="E15" s="416">
        <v>19941</v>
      </c>
      <c r="F15" s="416">
        <v>0</v>
      </c>
      <c r="G15" s="417">
        <v>0</v>
      </c>
      <c r="H15" s="416">
        <v>23</v>
      </c>
      <c r="I15" s="416">
        <v>836</v>
      </c>
      <c r="J15" s="416">
        <v>1268</v>
      </c>
      <c r="K15" s="418">
        <v>0</v>
      </c>
      <c r="L15" s="419">
        <v>23246</v>
      </c>
    </row>
    <row r="16" spans="2:12" ht="20.25" customHeight="1" x14ac:dyDescent="0.35">
      <c r="B16" s="415" t="s">
        <v>28</v>
      </c>
      <c r="C16" s="426">
        <v>25401</v>
      </c>
      <c r="D16" s="425">
        <v>86</v>
      </c>
      <c r="E16" s="426">
        <v>170</v>
      </c>
      <c r="F16" s="425">
        <v>3462</v>
      </c>
      <c r="G16" s="425">
        <v>5</v>
      </c>
      <c r="H16" s="416">
        <v>86</v>
      </c>
      <c r="I16" s="416">
        <v>71</v>
      </c>
      <c r="J16" s="416">
        <v>752</v>
      </c>
      <c r="K16" s="418">
        <v>1474</v>
      </c>
      <c r="L16" s="419">
        <v>6106</v>
      </c>
    </row>
    <row r="17" spans="2:12" ht="20.25" customHeight="1" x14ac:dyDescent="0.35">
      <c r="B17" s="415" t="s">
        <v>29</v>
      </c>
      <c r="C17" s="417">
        <v>2794</v>
      </c>
      <c r="D17" s="416">
        <v>0</v>
      </c>
      <c r="E17" s="417">
        <v>0</v>
      </c>
      <c r="F17" s="416">
        <v>0</v>
      </c>
      <c r="G17" s="416">
        <v>0</v>
      </c>
      <c r="H17" s="417">
        <v>0</v>
      </c>
      <c r="I17" s="416">
        <v>0</v>
      </c>
      <c r="J17" s="416">
        <v>0</v>
      </c>
      <c r="K17" s="418">
        <v>2794</v>
      </c>
      <c r="L17" s="419">
        <v>2794</v>
      </c>
    </row>
    <row r="18" spans="2:12" ht="20.25" customHeight="1" x14ac:dyDescent="0.35">
      <c r="B18" s="415" t="s">
        <v>30</v>
      </c>
      <c r="C18" s="416">
        <v>0</v>
      </c>
      <c r="D18" s="417">
        <v>0</v>
      </c>
      <c r="E18" s="417">
        <v>0</v>
      </c>
      <c r="F18" s="416">
        <v>0</v>
      </c>
      <c r="G18" s="417">
        <v>0</v>
      </c>
      <c r="H18" s="417">
        <v>0</v>
      </c>
      <c r="I18" s="417">
        <v>0</v>
      </c>
      <c r="J18" s="416">
        <v>0</v>
      </c>
      <c r="K18" s="418">
        <v>0</v>
      </c>
      <c r="L18" s="419">
        <v>0</v>
      </c>
    </row>
    <row r="19" spans="2:12" ht="20.25" customHeight="1" x14ac:dyDescent="0.35">
      <c r="B19" s="415" t="s">
        <v>32</v>
      </c>
      <c r="C19" s="416">
        <v>55147</v>
      </c>
      <c r="D19" s="417">
        <v>44</v>
      </c>
      <c r="E19" s="417">
        <v>252</v>
      </c>
      <c r="F19" s="416">
        <v>0</v>
      </c>
      <c r="G19" s="417">
        <v>16</v>
      </c>
      <c r="H19" s="416">
        <v>119</v>
      </c>
      <c r="I19" s="416">
        <v>1118</v>
      </c>
      <c r="J19" s="416">
        <v>6589</v>
      </c>
      <c r="K19" s="418">
        <v>58</v>
      </c>
      <c r="L19" s="419">
        <v>8196</v>
      </c>
    </row>
    <row r="20" spans="2:12" ht="20.25" customHeight="1" x14ac:dyDescent="0.35">
      <c r="B20" s="421" t="s">
        <v>34</v>
      </c>
      <c r="C20" s="422">
        <v>27237</v>
      </c>
      <c r="D20" s="422">
        <v>118</v>
      </c>
      <c r="E20" s="422">
        <v>571</v>
      </c>
      <c r="F20" s="422">
        <v>4962</v>
      </c>
      <c r="G20" s="422">
        <v>7</v>
      </c>
      <c r="H20" s="422">
        <v>125</v>
      </c>
      <c r="I20" s="422">
        <v>309</v>
      </c>
      <c r="J20" s="422">
        <v>0</v>
      </c>
      <c r="K20" s="422">
        <v>2067</v>
      </c>
      <c r="L20" s="427">
        <v>8159</v>
      </c>
    </row>
    <row r="21" spans="2:12" ht="20.25" customHeight="1" x14ac:dyDescent="0.35">
      <c r="B21" s="415" t="s">
        <v>35</v>
      </c>
      <c r="C21" s="416">
        <v>27810</v>
      </c>
      <c r="D21" s="428">
        <v>20</v>
      </c>
      <c r="E21" s="428">
        <v>511</v>
      </c>
      <c r="F21" s="428">
        <v>356</v>
      </c>
      <c r="G21" s="428">
        <v>6</v>
      </c>
      <c r="H21" s="428">
        <v>173</v>
      </c>
      <c r="I21" s="428">
        <v>67</v>
      </c>
      <c r="J21" s="428">
        <v>2699</v>
      </c>
      <c r="K21" s="428">
        <v>58</v>
      </c>
      <c r="L21" s="434">
        <v>3890</v>
      </c>
    </row>
    <row r="22" spans="2:12" ht="20.25" customHeight="1" x14ac:dyDescent="0.35">
      <c r="B22" s="415" t="s">
        <v>36</v>
      </c>
      <c r="C22" s="416">
        <v>0</v>
      </c>
      <c r="D22" s="428">
        <v>0</v>
      </c>
      <c r="E22" s="428">
        <v>0</v>
      </c>
      <c r="F22" s="428">
        <v>0</v>
      </c>
      <c r="G22" s="428">
        <v>0</v>
      </c>
      <c r="H22" s="428">
        <v>0</v>
      </c>
      <c r="I22" s="428">
        <v>0</v>
      </c>
      <c r="J22" s="429">
        <v>0</v>
      </c>
      <c r="K22" s="428">
        <v>0</v>
      </c>
      <c r="L22" s="434">
        <v>0</v>
      </c>
    </row>
    <row r="23" spans="2:12" ht="20.25" customHeight="1" x14ac:dyDescent="0.35">
      <c r="B23" s="415" t="s">
        <v>280</v>
      </c>
      <c r="C23" s="425">
        <v>0</v>
      </c>
      <c r="D23" s="416">
        <v>0</v>
      </c>
      <c r="E23" s="416">
        <v>0</v>
      </c>
      <c r="F23" s="416">
        <v>0</v>
      </c>
      <c r="G23" s="417">
        <v>0</v>
      </c>
      <c r="H23" s="416">
        <v>0</v>
      </c>
      <c r="I23" s="416">
        <v>0</v>
      </c>
      <c r="J23" s="416">
        <v>0</v>
      </c>
      <c r="K23" s="418">
        <v>0</v>
      </c>
      <c r="L23" s="419">
        <v>0</v>
      </c>
    </row>
    <row r="24" spans="2:12" ht="20.25" customHeight="1" x14ac:dyDescent="0.35">
      <c r="B24" s="415" t="s">
        <v>281</v>
      </c>
      <c r="C24" s="438">
        <v>0</v>
      </c>
      <c r="D24" s="417">
        <v>0</v>
      </c>
      <c r="E24" s="416">
        <v>0</v>
      </c>
      <c r="F24" s="416">
        <v>0</v>
      </c>
      <c r="G24" s="416">
        <v>0</v>
      </c>
      <c r="H24" s="417">
        <v>0</v>
      </c>
      <c r="I24" s="416">
        <v>0</v>
      </c>
      <c r="J24" s="416">
        <v>0</v>
      </c>
      <c r="K24" s="420">
        <v>0</v>
      </c>
      <c r="L24" s="419">
        <v>0</v>
      </c>
    </row>
    <row r="25" spans="2:12" ht="20.25" customHeight="1" x14ac:dyDescent="0.35">
      <c r="B25" s="415" t="s">
        <v>38</v>
      </c>
      <c r="C25" s="438">
        <v>130717</v>
      </c>
      <c r="D25" s="417">
        <v>59</v>
      </c>
      <c r="E25" s="416">
        <v>203</v>
      </c>
      <c r="F25" s="416">
        <v>569</v>
      </c>
      <c r="G25" s="416">
        <v>1</v>
      </c>
      <c r="H25" s="417">
        <v>3</v>
      </c>
      <c r="I25" s="416">
        <v>75</v>
      </c>
      <c r="J25" s="416">
        <v>173</v>
      </c>
      <c r="K25" s="420">
        <v>335</v>
      </c>
      <c r="L25" s="419">
        <v>1418</v>
      </c>
    </row>
    <row r="26" spans="2:12" ht="20.25" customHeight="1" x14ac:dyDescent="0.35">
      <c r="B26" s="415" t="s">
        <v>39</v>
      </c>
      <c r="C26" s="416">
        <v>34769.346174292477</v>
      </c>
      <c r="D26" s="417">
        <v>0</v>
      </c>
      <c r="E26" s="417">
        <v>49.202380952380963</v>
      </c>
      <c r="F26" s="416">
        <v>0</v>
      </c>
      <c r="G26" s="417">
        <v>5.0000000000000009</v>
      </c>
      <c r="H26" s="417">
        <v>86</v>
      </c>
      <c r="I26" s="417">
        <v>11</v>
      </c>
      <c r="J26" s="430">
        <v>3197.797619047617</v>
      </c>
      <c r="K26" s="431">
        <v>884.00000000000011</v>
      </c>
      <c r="L26" s="419">
        <v>4232.9999999999982</v>
      </c>
    </row>
    <row r="27" spans="2:12" ht="20.25" customHeight="1" x14ac:dyDescent="0.35">
      <c r="B27" s="415" t="s">
        <v>40</v>
      </c>
      <c r="C27" s="416">
        <v>26511</v>
      </c>
      <c r="D27" s="417">
        <v>4</v>
      </c>
      <c r="E27" s="416">
        <v>599</v>
      </c>
      <c r="F27" s="416">
        <v>890</v>
      </c>
      <c r="G27" s="417">
        <v>80</v>
      </c>
      <c r="H27" s="416">
        <v>179</v>
      </c>
      <c r="I27" s="416">
        <v>1022</v>
      </c>
      <c r="J27" s="416">
        <v>3758</v>
      </c>
      <c r="K27" s="418">
        <v>41</v>
      </c>
      <c r="L27" s="419">
        <v>6573</v>
      </c>
    </row>
    <row r="28" spans="2:12" ht="20.25" customHeight="1" x14ac:dyDescent="0.35">
      <c r="B28" s="415" t="s">
        <v>41</v>
      </c>
      <c r="C28" s="438">
        <v>24941</v>
      </c>
      <c r="D28" s="416">
        <v>47</v>
      </c>
      <c r="E28" s="417">
        <v>36</v>
      </c>
      <c r="F28" s="416">
        <v>149</v>
      </c>
      <c r="G28" s="416">
        <v>4</v>
      </c>
      <c r="H28" s="416">
        <v>40</v>
      </c>
      <c r="I28" s="416">
        <v>182</v>
      </c>
      <c r="J28" s="416">
        <v>1389</v>
      </c>
      <c r="K28" s="418">
        <v>739</v>
      </c>
      <c r="L28" s="419">
        <v>2586</v>
      </c>
    </row>
    <row r="29" spans="2:12" ht="20.25" customHeight="1" x14ac:dyDescent="0.35">
      <c r="B29" s="415" t="s">
        <v>282</v>
      </c>
      <c r="C29" s="416">
        <v>0</v>
      </c>
      <c r="D29" s="417">
        <v>0</v>
      </c>
      <c r="E29" s="417">
        <v>0</v>
      </c>
      <c r="F29" s="416">
        <v>0</v>
      </c>
      <c r="G29" s="417">
        <v>0</v>
      </c>
      <c r="H29" s="417">
        <v>0</v>
      </c>
      <c r="I29" s="417">
        <v>0</v>
      </c>
      <c r="J29" s="416">
        <v>0</v>
      </c>
      <c r="K29" s="418">
        <v>0</v>
      </c>
      <c r="L29" s="419">
        <v>0</v>
      </c>
    </row>
    <row r="30" spans="2:12" ht="20.25" customHeight="1" x14ac:dyDescent="0.35">
      <c r="B30" s="415" t="s">
        <v>42</v>
      </c>
      <c r="C30" s="416">
        <v>68053</v>
      </c>
      <c r="D30" s="416">
        <v>114</v>
      </c>
      <c r="E30" s="416">
        <v>820</v>
      </c>
      <c r="F30" s="416">
        <v>988</v>
      </c>
      <c r="G30" s="417">
        <v>21</v>
      </c>
      <c r="H30" s="416">
        <v>330</v>
      </c>
      <c r="I30" s="416">
        <v>192</v>
      </c>
      <c r="J30" s="416">
        <v>3150</v>
      </c>
      <c r="K30" s="418">
        <v>1268</v>
      </c>
      <c r="L30" s="419">
        <v>6883</v>
      </c>
    </row>
    <row r="31" spans="2:12" ht="20.25" customHeight="1" x14ac:dyDescent="0.35">
      <c r="B31" s="415" t="s">
        <v>283</v>
      </c>
      <c r="C31" s="417">
        <v>42934</v>
      </c>
      <c r="D31" s="417">
        <v>0</v>
      </c>
      <c r="E31" s="417">
        <v>2094</v>
      </c>
      <c r="F31" s="417">
        <v>5294</v>
      </c>
      <c r="G31" s="416">
        <v>0</v>
      </c>
      <c r="H31" s="417">
        <v>0</v>
      </c>
      <c r="I31" s="416">
        <v>4</v>
      </c>
      <c r="J31" s="416">
        <v>1818</v>
      </c>
      <c r="K31" s="420">
        <v>4</v>
      </c>
      <c r="L31" s="419">
        <v>9214</v>
      </c>
    </row>
    <row r="32" spans="2:12" ht="20.25" customHeight="1" x14ac:dyDescent="0.35">
      <c r="B32" s="415" t="s">
        <v>284</v>
      </c>
      <c r="C32" s="438">
        <v>2463</v>
      </c>
      <c r="D32" s="417">
        <v>0</v>
      </c>
      <c r="E32" s="417">
        <v>550</v>
      </c>
      <c r="F32" s="417">
        <v>0</v>
      </c>
      <c r="G32" s="416">
        <v>6</v>
      </c>
      <c r="H32" s="416">
        <v>12</v>
      </c>
      <c r="I32" s="416">
        <v>28</v>
      </c>
      <c r="J32" s="416">
        <v>2114</v>
      </c>
      <c r="K32" s="418">
        <v>0</v>
      </c>
      <c r="L32" s="419">
        <v>2710</v>
      </c>
    </row>
    <row r="33" spans="2:12" ht="20.25" customHeight="1" x14ac:dyDescent="0.35">
      <c r="B33" s="421" t="s">
        <v>285</v>
      </c>
      <c r="C33" s="423">
        <v>63576</v>
      </c>
      <c r="D33" s="423">
        <v>8</v>
      </c>
      <c r="E33" s="423">
        <v>1120</v>
      </c>
      <c r="F33" s="423">
        <v>309</v>
      </c>
      <c r="G33" s="422">
        <v>2</v>
      </c>
      <c r="H33" s="422">
        <v>119</v>
      </c>
      <c r="I33" s="422">
        <v>362</v>
      </c>
      <c r="J33" s="423">
        <v>10798</v>
      </c>
      <c r="K33" s="423">
        <v>2906</v>
      </c>
      <c r="L33" s="424">
        <v>15624</v>
      </c>
    </row>
    <row r="34" spans="2:12" ht="20.25" customHeight="1" x14ac:dyDescent="0.35">
      <c r="B34" s="415" t="s">
        <v>286</v>
      </c>
      <c r="C34" s="416">
        <v>4290</v>
      </c>
      <c r="D34" s="417">
        <v>720</v>
      </c>
      <c r="E34" s="417">
        <v>41</v>
      </c>
      <c r="F34" s="416">
        <v>11</v>
      </c>
      <c r="G34" s="417">
        <v>71</v>
      </c>
      <c r="H34" s="417">
        <v>2868</v>
      </c>
      <c r="I34" s="417">
        <v>379</v>
      </c>
      <c r="J34" s="416">
        <v>132</v>
      </c>
      <c r="K34" s="418">
        <v>68</v>
      </c>
      <c r="L34" s="419">
        <v>4290</v>
      </c>
    </row>
    <row r="35" spans="2:12" ht="20.25" customHeight="1" x14ac:dyDescent="0.35">
      <c r="B35" s="421" t="s">
        <v>287</v>
      </c>
      <c r="C35" s="417">
        <v>7</v>
      </c>
      <c r="D35" s="416">
        <v>0</v>
      </c>
      <c r="E35" s="417">
        <v>21</v>
      </c>
      <c r="F35" s="416">
        <v>7</v>
      </c>
      <c r="G35" s="416">
        <v>0</v>
      </c>
      <c r="H35" s="417">
        <v>0</v>
      </c>
      <c r="I35" s="416">
        <v>0</v>
      </c>
      <c r="J35" s="416">
        <v>21</v>
      </c>
      <c r="K35" s="418">
        <v>116176</v>
      </c>
      <c r="L35" s="419">
        <v>116225</v>
      </c>
    </row>
    <row r="36" spans="2:12" ht="20.25" customHeight="1" x14ac:dyDescent="0.35">
      <c r="B36" s="415" t="s">
        <v>288</v>
      </c>
      <c r="C36" s="417">
        <v>0</v>
      </c>
      <c r="D36" s="417">
        <v>0</v>
      </c>
      <c r="E36" s="417">
        <v>0</v>
      </c>
      <c r="F36" s="417">
        <v>0</v>
      </c>
      <c r="G36" s="416">
        <v>0</v>
      </c>
      <c r="H36" s="417">
        <v>0</v>
      </c>
      <c r="I36" s="416">
        <v>0</v>
      </c>
      <c r="J36" s="416">
        <v>0</v>
      </c>
      <c r="K36" s="418">
        <v>10422</v>
      </c>
      <c r="L36" s="419">
        <v>10422</v>
      </c>
    </row>
    <row r="37" spans="2:12" ht="20.25" customHeight="1" x14ac:dyDescent="0.35">
      <c r="B37" s="415" t="s">
        <v>48</v>
      </c>
      <c r="C37" s="417">
        <v>2263</v>
      </c>
      <c r="D37" s="417">
        <v>0</v>
      </c>
      <c r="E37" s="417">
        <v>9</v>
      </c>
      <c r="F37" s="417">
        <v>0</v>
      </c>
      <c r="G37" s="417">
        <v>8</v>
      </c>
      <c r="H37" s="417">
        <v>9</v>
      </c>
      <c r="I37" s="417">
        <v>1</v>
      </c>
      <c r="J37" s="417">
        <v>0</v>
      </c>
      <c r="K37" s="420">
        <v>8</v>
      </c>
      <c r="L37" s="432">
        <v>35</v>
      </c>
    </row>
    <row r="38" spans="2:12" ht="20.25" customHeight="1" x14ac:dyDescent="0.35">
      <c r="B38" s="415" t="s">
        <v>49</v>
      </c>
      <c r="C38" s="417">
        <v>965</v>
      </c>
      <c r="D38" s="416">
        <v>0</v>
      </c>
      <c r="E38" s="416">
        <v>80</v>
      </c>
      <c r="F38" s="416">
        <v>661</v>
      </c>
      <c r="G38" s="416">
        <v>3</v>
      </c>
      <c r="H38" s="416">
        <v>4</v>
      </c>
      <c r="I38" s="416">
        <v>17</v>
      </c>
      <c r="J38" s="416">
        <v>340</v>
      </c>
      <c r="K38" s="418">
        <v>2031</v>
      </c>
      <c r="L38" s="419">
        <v>3136</v>
      </c>
    </row>
    <row r="39" spans="2:12" ht="20.25" customHeight="1" x14ac:dyDescent="0.35">
      <c r="B39" s="415" t="s">
        <v>289</v>
      </c>
      <c r="C39" s="416">
        <v>1316288063</v>
      </c>
      <c r="D39" s="416">
        <v>28</v>
      </c>
      <c r="E39" s="416">
        <v>54</v>
      </c>
      <c r="F39" s="416">
        <v>180</v>
      </c>
      <c r="G39" s="416">
        <v>11</v>
      </c>
      <c r="H39" s="416">
        <v>123</v>
      </c>
      <c r="I39" s="416">
        <v>53</v>
      </c>
      <c r="J39" s="416">
        <v>743</v>
      </c>
      <c r="K39" s="416">
        <v>7847</v>
      </c>
      <c r="L39" s="435">
        <v>9039</v>
      </c>
    </row>
    <row r="40" spans="2:12" ht="20.25" customHeight="1" x14ac:dyDescent="0.35">
      <c r="B40" s="415" t="s">
        <v>50</v>
      </c>
      <c r="C40" s="416">
        <v>30834</v>
      </c>
      <c r="D40" s="425">
        <v>2</v>
      </c>
      <c r="E40" s="425">
        <v>28</v>
      </c>
      <c r="F40" s="425">
        <v>9</v>
      </c>
      <c r="G40" s="425">
        <v>7</v>
      </c>
      <c r="H40" s="425">
        <v>28</v>
      </c>
      <c r="I40" s="425">
        <v>6</v>
      </c>
      <c r="J40" s="425">
        <v>909</v>
      </c>
      <c r="K40" s="425">
        <v>678</v>
      </c>
      <c r="L40" s="439">
        <v>1667</v>
      </c>
    </row>
    <row r="41" spans="2:12" ht="20.25" customHeight="1" x14ac:dyDescent="0.35">
      <c r="B41" s="415" t="s">
        <v>51</v>
      </c>
      <c r="C41" s="416">
        <v>0</v>
      </c>
      <c r="D41" s="416">
        <v>0</v>
      </c>
      <c r="E41" s="416">
        <v>0</v>
      </c>
      <c r="F41" s="416">
        <v>0</v>
      </c>
      <c r="G41" s="416">
        <v>0</v>
      </c>
      <c r="H41" s="416">
        <v>0</v>
      </c>
      <c r="I41" s="416">
        <v>0</v>
      </c>
      <c r="J41" s="416">
        <v>0</v>
      </c>
      <c r="K41" s="416">
        <v>0</v>
      </c>
      <c r="L41" s="435">
        <v>0</v>
      </c>
    </row>
    <row r="42" spans="2:12" ht="20.25" customHeight="1" x14ac:dyDescent="0.35">
      <c r="B42" s="415" t="s">
        <v>52</v>
      </c>
      <c r="C42" s="416">
        <v>0</v>
      </c>
      <c r="D42" s="416">
        <v>0</v>
      </c>
      <c r="E42" s="416">
        <v>0</v>
      </c>
      <c r="F42" s="416">
        <v>0</v>
      </c>
      <c r="G42" s="416">
        <v>0</v>
      </c>
      <c r="H42" s="416">
        <v>0</v>
      </c>
      <c r="I42" s="416">
        <v>0</v>
      </c>
      <c r="J42" s="416">
        <v>0</v>
      </c>
      <c r="K42" s="416">
        <v>1613418047.4100001</v>
      </c>
      <c r="L42" s="435">
        <v>1613418047.4100001</v>
      </c>
    </row>
    <row r="43" spans="2:12" ht="20.25" customHeight="1" x14ac:dyDescent="0.35">
      <c r="B43" s="415" t="s">
        <v>54</v>
      </c>
      <c r="C43" s="416">
        <v>0</v>
      </c>
      <c r="D43" s="416">
        <v>0</v>
      </c>
      <c r="E43" s="416">
        <v>0</v>
      </c>
      <c r="F43" s="416">
        <v>0</v>
      </c>
      <c r="G43" s="416">
        <v>0</v>
      </c>
      <c r="H43" s="416">
        <v>0</v>
      </c>
      <c r="I43" s="416">
        <v>0</v>
      </c>
      <c r="J43" s="416">
        <v>0</v>
      </c>
      <c r="K43" s="416">
        <v>0</v>
      </c>
      <c r="L43" s="435">
        <v>0</v>
      </c>
    </row>
    <row r="44" spans="2:12" ht="20.25" customHeight="1" thickBot="1" x14ac:dyDescent="0.4">
      <c r="B44" s="433" t="s">
        <v>55</v>
      </c>
      <c r="C44" s="436">
        <f t="shared" ref="C44:L44" si="0">SUM(C7:C43)</f>
        <v>1317244922.3461742</v>
      </c>
      <c r="D44" s="436">
        <f t="shared" si="0"/>
        <v>2675.64</v>
      </c>
      <c r="E44" s="436">
        <f t="shared" si="0"/>
        <v>28972.782380952383</v>
      </c>
      <c r="F44" s="436">
        <f t="shared" si="0"/>
        <v>19878.3</v>
      </c>
      <c r="G44" s="436">
        <f t="shared" si="0"/>
        <v>297.14</v>
      </c>
      <c r="H44" s="436">
        <f t="shared" si="0"/>
        <v>5182.12</v>
      </c>
      <c r="I44" s="436">
        <f t="shared" si="0"/>
        <v>9340.68</v>
      </c>
      <c r="J44" s="436">
        <f t="shared" si="0"/>
        <v>53675.537619047616</v>
      </c>
      <c r="K44" s="436">
        <f t="shared" si="0"/>
        <v>1613572399.5700002</v>
      </c>
      <c r="L44" s="437">
        <f t="shared" si="0"/>
        <v>1613692421.77</v>
      </c>
    </row>
  </sheetData>
  <sheetProtection algorithmName="SHA-512" hashValue="MsJxhwKJb3mjBreazGqxQAIyQcjyERcfTzhxTfdSeDkg0zPPu9hKUWF9cmBGyh5Wit/DWykRVrCqARonJXYkjA==" saltValue="AajjRYIUfOriF0LkrxwP2Q==" spinCount="100000" sheet="1" objects="1" scenarios="1"/>
  <mergeCells count="3">
    <mergeCell ref="B3:L3"/>
    <mergeCell ref="D4:L4"/>
    <mergeCell ref="B6:L6"/>
  </mergeCells>
  <pageMargins left="0.7" right="0.7" top="0.75" bottom="0.75" header="0.3" footer="0.3"/>
  <pageSetup paperSize="9" orientation="portrait"/>
  <headerFooter>
    <oddFooter>&amp;C_x000D_&amp;1#&amp;"Calibri"&amp;11&amp;K000000 Britam Public</oddFooter>
  </headerFooter>
  <drawing r:id="rId1"/>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100">
    <tabColor rgb="FFCC9900"/>
  </sheetPr>
  <dimension ref="B3:M45"/>
  <sheetViews>
    <sheetView showGridLines="0" topLeftCell="A24" zoomScale="70" zoomScaleNormal="70" zoomScaleSheetLayoutView="90" workbookViewId="0"/>
  </sheetViews>
  <sheetFormatPr defaultRowHeight="20.25" customHeight="1" x14ac:dyDescent="0.35"/>
  <cols>
    <col min="1" max="1" width="11" customWidth="1"/>
    <col min="2" max="2" width="36.1796875" customWidth="1"/>
    <col min="3" max="3" width="21.453125" customWidth="1"/>
    <col min="4" max="4" width="15.90625" customWidth="1"/>
    <col min="5" max="5" width="16.08984375" style="202" customWidth="1"/>
    <col min="6" max="6" width="15.81640625" customWidth="1"/>
    <col min="7" max="7" width="13" customWidth="1"/>
    <col min="8" max="8" width="13.26953125" style="202" customWidth="1"/>
    <col min="9" max="9" width="15.26953125" customWidth="1"/>
    <col min="10" max="11" width="14.81640625" customWidth="1"/>
    <col min="12" max="12" width="16.1796875" customWidth="1"/>
    <col min="13" max="13" width="14.1796875" hidden="1" customWidth="1"/>
    <col min="257" max="257" width="36.1796875" customWidth="1"/>
    <col min="258" max="258" width="21.453125" customWidth="1"/>
    <col min="259" max="259" width="18.54296875" customWidth="1"/>
    <col min="260" max="260" width="27" customWidth="1"/>
    <col min="261" max="261" width="18.453125" customWidth="1"/>
    <col min="262" max="262" width="14.1796875" customWidth="1"/>
    <col min="263" max="263" width="20.453125" customWidth="1"/>
    <col min="264" max="264" width="19.54296875" customWidth="1"/>
    <col min="265" max="265" width="13.54296875" bestFit="1" customWidth="1"/>
    <col min="267" max="267" width="16.453125" bestFit="1" customWidth="1"/>
    <col min="268" max="268" width="13.1796875" bestFit="1" customWidth="1"/>
    <col min="513" max="513" width="36.1796875" customWidth="1"/>
    <col min="514" max="514" width="21.453125" customWidth="1"/>
    <col min="515" max="515" width="18.54296875" customWidth="1"/>
    <col min="516" max="516" width="27" customWidth="1"/>
    <col min="517" max="517" width="18.453125" customWidth="1"/>
    <col min="518" max="518" width="14.1796875" customWidth="1"/>
    <col min="519" max="519" width="20.453125" customWidth="1"/>
    <col min="520" max="520" width="19.54296875" customWidth="1"/>
    <col min="521" max="521" width="13.54296875" bestFit="1" customWidth="1"/>
    <col min="523" max="523" width="16.453125" bestFit="1" customWidth="1"/>
    <col min="524" max="524" width="13.1796875" bestFit="1" customWidth="1"/>
    <col min="769" max="769" width="36.1796875" customWidth="1"/>
    <col min="770" max="770" width="21.453125" customWidth="1"/>
    <col min="771" max="771" width="18.54296875" customWidth="1"/>
    <col min="772" max="772" width="27" customWidth="1"/>
    <col min="773" max="773" width="18.453125" customWidth="1"/>
    <col min="774" max="774" width="14.1796875" customWidth="1"/>
    <col min="775" max="775" width="20.453125" customWidth="1"/>
    <col min="776" max="776" width="19.54296875" customWidth="1"/>
    <col min="777" max="777" width="13.54296875" bestFit="1" customWidth="1"/>
    <col min="779" max="779" width="16.453125" bestFit="1" customWidth="1"/>
    <col min="780" max="780" width="13.1796875" bestFit="1" customWidth="1"/>
    <col min="1025" max="1025" width="36.1796875" customWidth="1"/>
    <col min="1026" max="1026" width="21.453125" customWidth="1"/>
    <col min="1027" max="1027" width="18.54296875" customWidth="1"/>
    <col min="1028" max="1028" width="27" customWidth="1"/>
    <col min="1029" max="1029" width="18.453125" customWidth="1"/>
    <col min="1030" max="1030" width="14.1796875" customWidth="1"/>
    <col min="1031" max="1031" width="20.453125" customWidth="1"/>
    <col min="1032" max="1032" width="19.54296875" customWidth="1"/>
    <col min="1033" max="1033" width="13.54296875" bestFit="1" customWidth="1"/>
    <col min="1035" max="1035" width="16.453125" bestFit="1" customWidth="1"/>
    <col min="1036" max="1036" width="13.1796875" bestFit="1" customWidth="1"/>
    <col min="1281" max="1281" width="36.1796875" customWidth="1"/>
    <col min="1282" max="1282" width="21.453125" customWidth="1"/>
    <col min="1283" max="1283" width="18.54296875" customWidth="1"/>
    <col min="1284" max="1284" width="27" customWidth="1"/>
    <col min="1285" max="1285" width="18.453125" customWidth="1"/>
    <col min="1286" max="1286" width="14.1796875" customWidth="1"/>
    <col min="1287" max="1287" width="20.453125" customWidth="1"/>
    <col min="1288" max="1288" width="19.54296875" customWidth="1"/>
    <col min="1289" max="1289" width="13.54296875" bestFit="1" customWidth="1"/>
    <col min="1291" max="1291" width="16.453125" bestFit="1" customWidth="1"/>
    <col min="1292" max="1292" width="13.1796875" bestFit="1" customWidth="1"/>
    <col min="1537" max="1537" width="36.1796875" customWidth="1"/>
    <col min="1538" max="1538" width="21.453125" customWidth="1"/>
    <col min="1539" max="1539" width="18.54296875" customWidth="1"/>
    <col min="1540" max="1540" width="27" customWidth="1"/>
    <col min="1541" max="1541" width="18.453125" customWidth="1"/>
    <col min="1542" max="1542" width="14.1796875" customWidth="1"/>
    <col min="1543" max="1543" width="20.453125" customWidth="1"/>
    <col min="1544" max="1544" width="19.54296875" customWidth="1"/>
    <col min="1545" max="1545" width="13.54296875" bestFit="1" customWidth="1"/>
    <col min="1547" max="1547" width="16.453125" bestFit="1" customWidth="1"/>
    <col min="1548" max="1548" width="13.1796875" bestFit="1" customWidth="1"/>
    <col min="1793" max="1793" width="36.1796875" customWidth="1"/>
    <col min="1794" max="1794" width="21.453125" customWidth="1"/>
    <col min="1795" max="1795" width="18.54296875" customWidth="1"/>
    <col min="1796" max="1796" width="27" customWidth="1"/>
    <col min="1797" max="1797" width="18.453125" customWidth="1"/>
    <col min="1798" max="1798" width="14.1796875" customWidth="1"/>
    <col min="1799" max="1799" width="20.453125" customWidth="1"/>
    <col min="1800" max="1800" width="19.54296875" customWidth="1"/>
    <col min="1801" max="1801" width="13.54296875" bestFit="1" customWidth="1"/>
    <col min="1803" max="1803" width="16.453125" bestFit="1" customWidth="1"/>
    <col min="1804" max="1804" width="13.1796875" bestFit="1" customWidth="1"/>
    <col min="2049" max="2049" width="36.1796875" customWidth="1"/>
    <col min="2050" max="2050" width="21.453125" customWidth="1"/>
    <col min="2051" max="2051" width="18.54296875" customWidth="1"/>
    <col min="2052" max="2052" width="27" customWidth="1"/>
    <col min="2053" max="2053" width="18.453125" customWidth="1"/>
    <col min="2054" max="2054" width="14.1796875" customWidth="1"/>
    <col min="2055" max="2055" width="20.453125" customWidth="1"/>
    <col min="2056" max="2056" width="19.54296875" customWidth="1"/>
    <col min="2057" max="2057" width="13.54296875" bestFit="1" customWidth="1"/>
    <col min="2059" max="2059" width="16.453125" bestFit="1" customWidth="1"/>
    <col min="2060" max="2060" width="13.1796875" bestFit="1" customWidth="1"/>
    <col min="2305" max="2305" width="36.1796875" customWidth="1"/>
    <col min="2306" max="2306" width="21.453125" customWidth="1"/>
    <col min="2307" max="2307" width="18.54296875" customWidth="1"/>
    <col min="2308" max="2308" width="27" customWidth="1"/>
    <col min="2309" max="2309" width="18.453125" customWidth="1"/>
    <col min="2310" max="2310" width="14.1796875" customWidth="1"/>
    <col min="2311" max="2311" width="20.453125" customWidth="1"/>
    <col min="2312" max="2312" width="19.54296875" customWidth="1"/>
    <col min="2313" max="2313" width="13.54296875" bestFit="1" customWidth="1"/>
    <col min="2315" max="2315" width="16.453125" bestFit="1" customWidth="1"/>
    <col min="2316" max="2316" width="13.1796875" bestFit="1" customWidth="1"/>
    <col min="2561" max="2561" width="36.1796875" customWidth="1"/>
    <col min="2562" max="2562" width="21.453125" customWidth="1"/>
    <col min="2563" max="2563" width="18.54296875" customWidth="1"/>
    <col min="2564" max="2564" width="27" customWidth="1"/>
    <col min="2565" max="2565" width="18.453125" customWidth="1"/>
    <col min="2566" max="2566" width="14.1796875" customWidth="1"/>
    <col min="2567" max="2567" width="20.453125" customWidth="1"/>
    <col min="2568" max="2568" width="19.54296875" customWidth="1"/>
    <col min="2569" max="2569" width="13.54296875" bestFit="1" customWidth="1"/>
    <col min="2571" max="2571" width="16.453125" bestFit="1" customWidth="1"/>
    <col min="2572" max="2572" width="13.1796875" bestFit="1" customWidth="1"/>
    <col min="2817" max="2817" width="36.1796875" customWidth="1"/>
    <col min="2818" max="2818" width="21.453125" customWidth="1"/>
    <col min="2819" max="2819" width="18.54296875" customWidth="1"/>
    <col min="2820" max="2820" width="27" customWidth="1"/>
    <col min="2821" max="2821" width="18.453125" customWidth="1"/>
    <col min="2822" max="2822" width="14.1796875" customWidth="1"/>
    <col min="2823" max="2823" width="20.453125" customWidth="1"/>
    <col min="2824" max="2824" width="19.54296875" customWidth="1"/>
    <col min="2825" max="2825" width="13.54296875" bestFit="1" customWidth="1"/>
    <col min="2827" max="2827" width="16.453125" bestFit="1" customWidth="1"/>
    <col min="2828" max="2828" width="13.1796875" bestFit="1" customWidth="1"/>
    <col min="3073" max="3073" width="36.1796875" customWidth="1"/>
    <col min="3074" max="3074" width="21.453125" customWidth="1"/>
    <col min="3075" max="3075" width="18.54296875" customWidth="1"/>
    <col min="3076" max="3076" width="27" customWidth="1"/>
    <col min="3077" max="3077" width="18.453125" customWidth="1"/>
    <col min="3078" max="3078" width="14.1796875" customWidth="1"/>
    <col min="3079" max="3079" width="20.453125" customWidth="1"/>
    <col min="3080" max="3080" width="19.54296875" customWidth="1"/>
    <col min="3081" max="3081" width="13.54296875" bestFit="1" customWidth="1"/>
    <col min="3083" max="3083" width="16.453125" bestFit="1" customWidth="1"/>
    <col min="3084" max="3084" width="13.1796875" bestFit="1" customWidth="1"/>
    <col min="3329" max="3329" width="36.1796875" customWidth="1"/>
    <col min="3330" max="3330" width="21.453125" customWidth="1"/>
    <col min="3331" max="3331" width="18.54296875" customWidth="1"/>
    <col min="3332" max="3332" width="27" customWidth="1"/>
    <col min="3333" max="3333" width="18.453125" customWidth="1"/>
    <col min="3334" max="3334" width="14.1796875" customWidth="1"/>
    <col min="3335" max="3335" width="20.453125" customWidth="1"/>
    <col min="3336" max="3336" width="19.54296875" customWidth="1"/>
    <col min="3337" max="3337" width="13.54296875" bestFit="1" customWidth="1"/>
    <col min="3339" max="3339" width="16.453125" bestFit="1" customWidth="1"/>
    <col min="3340" max="3340" width="13.1796875" bestFit="1" customWidth="1"/>
    <col min="3585" max="3585" width="36.1796875" customWidth="1"/>
    <col min="3586" max="3586" width="21.453125" customWidth="1"/>
    <col min="3587" max="3587" width="18.54296875" customWidth="1"/>
    <col min="3588" max="3588" width="27" customWidth="1"/>
    <col min="3589" max="3589" width="18.453125" customWidth="1"/>
    <col min="3590" max="3590" width="14.1796875" customWidth="1"/>
    <col min="3591" max="3591" width="20.453125" customWidth="1"/>
    <col min="3592" max="3592" width="19.54296875" customWidth="1"/>
    <col min="3593" max="3593" width="13.54296875" bestFit="1" customWidth="1"/>
    <col min="3595" max="3595" width="16.453125" bestFit="1" customWidth="1"/>
    <col min="3596" max="3596" width="13.1796875" bestFit="1" customWidth="1"/>
    <col min="3841" max="3841" width="36.1796875" customWidth="1"/>
    <col min="3842" max="3842" width="21.453125" customWidth="1"/>
    <col min="3843" max="3843" width="18.54296875" customWidth="1"/>
    <col min="3844" max="3844" width="27" customWidth="1"/>
    <col min="3845" max="3845" width="18.453125" customWidth="1"/>
    <col min="3846" max="3846" width="14.1796875" customWidth="1"/>
    <col min="3847" max="3847" width="20.453125" customWidth="1"/>
    <col min="3848" max="3848" width="19.54296875" customWidth="1"/>
    <col min="3849" max="3849" width="13.54296875" bestFit="1" customWidth="1"/>
    <col min="3851" max="3851" width="16.453125" bestFit="1" customWidth="1"/>
    <col min="3852" max="3852" width="13.1796875" bestFit="1" customWidth="1"/>
    <col min="4097" max="4097" width="36.1796875" customWidth="1"/>
    <col min="4098" max="4098" width="21.453125" customWidth="1"/>
    <col min="4099" max="4099" width="18.54296875" customWidth="1"/>
    <col min="4100" max="4100" width="27" customWidth="1"/>
    <col min="4101" max="4101" width="18.453125" customWidth="1"/>
    <col min="4102" max="4102" width="14.1796875" customWidth="1"/>
    <col min="4103" max="4103" width="20.453125" customWidth="1"/>
    <col min="4104" max="4104" width="19.54296875" customWidth="1"/>
    <col min="4105" max="4105" width="13.54296875" bestFit="1" customWidth="1"/>
    <col min="4107" max="4107" width="16.453125" bestFit="1" customWidth="1"/>
    <col min="4108" max="4108" width="13.1796875" bestFit="1" customWidth="1"/>
    <col min="4353" max="4353" width="36.1796875" customWidth="1"/>
    <col min="4354" max="4354" width="21.453125" customWidth="1"/>
    <col min="4355" max="4355" width="18.54296875" customWidth="1"/>
    <col min="4356" max="4356" width="27" customWidth="1"/>
    <col min="4357" max="4357" width="18.453125" customWidth="1"/>
    <col min="4358" max="4358" width="14.1796875" customWidth="1"/>
    <col min="4359" max="4359" width="20.453125" customWidth="1"/>
    <col min="4360" max="4360" width="19.54296875" customWidth="1"/>
    <col min="4361" max="4361" width="13.54296875" bestFit="1" customWidth="1"/>
    <col min="4363" max="4363" width="16.453125" bestFit="1" customWidth="1"/>
    <col min="4364" max="4364" width="13.1796875" bestFit="1" customWidth="1"/>
    <col min="4609" max="4609" width="36.1796875" customWidth="1"/>
    <col min="4610" max="4610" width="21.453125" customWidth="1"/>
    <col min="4611" max="4611" width="18.54296875" customWidth="1"/>
    <col min="4612" max="4612" width="27" customWidth="1"/>
    <col min="4613" max="4613" width="18.453125" customWidth="1"/>
    <col min="4614" max="4614" width="14.1796875" customWidth="1"/>
    <col min="4615" max="4615" width="20.453125" customWidth="1"/>
    <col min="4616" max="4616" width="19.54296875" customWidth="1"/>
    <col min="4617" max="4617" width="13.54296875" bestFit="1" customWidth="1"/>
    <col min="4619" max="4619" width="16.453125" bestFit="1" customWidth="1"/>
    <col min="4620" max="4620" width="13.1796875" bestFit="1" customWidth="1"/>
    <col min="4865" max="4865" width="36.1796875" customWidth="1"/>
    <col min="4866" max="4866" width="21.453125" customWidth="1"/>
    <col min="4867" max="4867" width="18.54296875" customWidth="1"/>
    <col min="4868" max="4868" width="27" customWidth="1"/>
    <col min="4869" max="4869" width="18.453125" customWidth="1"/>
    <col min="4870" max="4870" width="14.1796875" customWidth="1"/>
    <col min="4871" max="4871" width="20.453125" customWidth="1"/>
    <col min="4872" max="4872" width="19.54296875" customWidth="1"/>
    <col min="4873" max="4873" width="13.54296875" bestFit="1" customWidth="1"/>
    <col min="4875" max="4875" width="16.453125" bestFit="1" customWidth="1"/>
    <col min="4876" max="4876" width="13.1796875" bestFit="1" customWidth="1"/>
    <col min="5121" max="5121" width="36.1796875" customWidth="1"/>
    <col min="5122" max="5122" width="21.453125" customWidth="1"/>
    <col min="5123" max="5123" width="18.54296875" customWidth="1"/>
    <col min="5124" max="5124" width="27" customWidth="1"/>
    <col min="5125" max="5125" width="18.453125" customWidth="1"/>
    <col min="5126" max="5126" width="14.1796875" customWidth="1"/>
    <col min="5127" max="5127" width="20.453125" customWidth="1"/>
    <col min="5128" max="5128" width="19.54296875" customWidth="1"/>
    <col min="5129" max="5129" width="13.54296875" bestFit="1" customWidth="1"/>
    <col min="5131" max="5131" width="16.453125" bestFit="1" customWidth="1"/>
    <col min="5132" max="5132" width="13.1796875" bestFit="1" customWidth="1"/>
    <col min="5377" max="5377" width="36.1796875" customWidth="1"/>
    <col min="5378" max="5378" width="21.453125" customWidth="1"/>
    <col min="5379" max="5379" width="18.54296875" customWidth="1"/>
    <col min="5380" max="5380" width="27" customWidth="1"/>
    <col min="5381" max="5381" width="18.453125" customWidth="1"/>
    <col min="5382" max="5382" width="14.1796875" customWidth="1"/>
    <col min="5383" max="5383" width="20.453125" customWidth="1"/>
    <col min="5384" max="5384" width="19.54296875" customWidth="1"/>
    <col min="5385" max="5385" width="13.54296875" bestFit="1" customWidth="1"/>
    <col min="5387" max="5387" width="16.453125" bestFit="1" customWidth="1"/>
    <col min="5388" max="5388" width="13.1796875" bestFit="1" customWidth="1"/>
    <col min="5633" max="5633" width="36.1796875" customWidth="1"/>
    <col min="5634" max="5634" width="21.453125" customWidth="1"/>
    <col min="5635" max="5635" width="18.54296875" customWidth="1"/>
    <col min="5636" max="5636" width="27" customWidth="1"/>
    <col min="5637" max="5637" width="18.453125" customWidth="1"/>
    <col min="5638" max="5638" width="14.1796875" customWidth="1"/>
    <col min="5639" max="5639" width="20.453125" customWidth="1"/>
    <col min="5640" max="5640" width="19.54296875" customWidth="1"/>
    <col min="5641" max="5641" width="13.54296875" bestFit="1" customWidth="1"/>
    <col min="5643" max="5643" width="16.453125" bestFit="1" customWidth="1"/>
    <col min="5644" max="5644" width="13.1796875" bestFit="1" customWidth="1"/>
    <col min="5889" max="5889" width="36.1796875" customWidth="1"/>
    <col min="5890" max="5890" width="21.453125" customWidth="1"/>
    <col min="5891" max="5891" width="18.54296875" customWidth="1"/>
    <col min="5892" max="5892" width="27" customWidth="1"/>
    <col min="5893" max="5893" width="18.453125" customWidth="1"/>
    <col min="5894" max="5894" width="14.1796875" customWidth="1"/>
    <col min="5895" max="5895" width="20.453125" customWidth="1"/>
    <col min="5896" max="5896" width="19.54296875" customWidth="1"/>
    <col min="5897" max="5897" width="13.54296875" bestFit="1" customWidth="1"/>
    <col min="5899" max="5899" width="16.453125" bestFit="1" customWidth="1"/>
    <col min="5900" max="5900" width="13.1796875" bestFit="1" customWidth="1"/>
    <col min="6145" max="6145" width="36.1796875" customWidth="1"/>
    <col min="6146" max="6146" width="21.453125" customWidth="1"/>
    <col min="6147" max="6147" width="18.54296875" customWidth="1"/>
    <col min="6148" max="6148" width="27" customWidth="1"/>
    <col min="6149" max="6149" width="18.453125" customWidth="1"/>
    <col min="6150" max="6150" width="14.1796875" customWidth="1"/>
    <col min="6151" max="6151" width="20.453125" customWidth="1"/>
    <col min="6152" max="6152" width="19.54296875" customWidth="1"/>
    <col min="6153" max="6153" width="13.54296875" bestFit="1" customWidth="1"/>
    <col min="6155" max="6155" width="16.453125" bestFit="1" customWidth="1"/>
    <col min="6156" max="6156" width="13.1796875" bestFit="1" customWidth="1"/>
    <col min="6401" max="6401" width="36.1796875" customWidth="1"/>
    <col min="6402" max="6402" width="21.453125" customWidth="1"/>
    <col min="6403" max="6403" width="18.54296875" customWidth="1"/>
    <col min="6404" max="6404" width="27" customWidth="1"/>
    <col min="6405" max="6405" width="18.453125" customWidth="1"/>
    <col min="6406" max="6406" width="14.1796875" customWidth="1"/>
    <col min="6407" max="6407" width="20.453125" customWidth="1"/>
    <col min="6408" max="6408" width="19.54296875" customWidth="1"/>
    <col min="6409" max="6409" width="13.54296875" bestFit="1" customWidth="1"/>
    <col min="6411" max="6411" width="16.453125" bestFit="1" customWidth="1"/>
    <col min="6412" max="6412" width="13.1796875" bestFit="1" customWidth="1"/>
    <col min="6657" max="6657" width="36.1796875" customWidth="1"/>
    <col min="6658" max="6658" width="21.453125" customWidth="1"/>
    <col min="6659" max="6659" width="18.54296875" customWidth="1"/>
    <col min="6660" max="6660" width="27" customWidth="1"/>
    <col min="6661" max="6661" width="18.453125" customWidth="1"/>
    <col min="6662" max="6662" width="14.1796875" customWidth="1"/>
    <col min="6663" max="6663" width="20.453125" customWidth="1"/>
    <col min="6664" max="6664" width="19.54296875" customWidth="1"/>
    <col min="6665" max="6665" width="13.54296875" bestFit="1" customWidth="1"/>
    <col min="6667" max="6667" width="16.453125" bestFit="1" customWidth="1"/>
    <col min="6668" max="6668" width="13.1796875" bestFit="1" customWidth="1"/>
    <col min="6913" max="6913" width="36.1796875" customWidth="1"/>
    <col min="6914" max="6914" width="21.453125" customWidth="1"/>
    <col min="6915" max="6915" width="18.54296875" customWidth="1"/>
    <col min="6916" max="6916" width="27" customWidth="1"/>
    <col min="6917" max="6917" width="18.453125" customWidth="1"/>
    <col min="6918" max="6918" width="14.1796875" customWidth="1"/>
    <col min="6919" max="6919" width="20.453125" customWidth="1"/>
    <col min="6920" max="6920" width="19.54296875" customWidth="1"/>
    <col min="6921" max="6921" width="13.54296875" bestFit="1" customWidth="1"/>
    <col min="6923" max="6923" width="16.453125" bestFit="1" customWidth="1"/>
    <col min="6924" max="6924" width="13.1796875" bestFit="1" customWidth="1"/>
    <col min="7169" max="7169" width="36.1796875" customWidth="1"/>
    <col min="7170" max="7170" width="21.453125" customWidth="1"/>
    <col min="7171" max="7171" width="18.54296875" customWidth="1"/>
    <col min="7172" max="7172" width="27" customWidth="1"/>
    <col min="7173" max="7173" width="18.453125" customWidth="1"/>
    <col min="7174" max="7174" width="14.1796875" customWidth="1"/>
    <col min="7175" max="7175" width="20.453125" customWidth="1"/>
    <col min="7176" max="7176" width="19.54296875" customWidth="1"/>
    <col min="7177" max="7177" width="13.54296875" bestFit="1" customWidth="1"/>
    <col min="7179" max="7179" width="16.453125" bestFit="1" customWidth="1"/>
    <col min="7180" max="7180" width="13.1796875" bestFit="1" customWidth="1"/>
    <col min="7425" max="7425" width="36.1796875" customWidth="1"/>
    <col min="7426" max="7426" width="21.453125" customWidth="1"/>
    <col min="7427" max="7427" width="18.54296875" customWidth="1"/>
    <col min="7428" max="7428" width="27" customWidth="1"/>
    <col min="7429" max="7429" width="18.453125" customWidth="1"/>
    <col min="7430" max="7430" width="14.1796875" customWidth="1"/>
    <col min="7431" max="7431" width="20.453125" customWidth="1"/>
    <col min="7432" max="7432" width="19.54296875" customWidth="1"/>
    <col min="7433" max="7433" width="13.54296875" bestFit="1" customWidth="1"/>
    <col min="7435" max="7435" width="16.453125" bestFit="1" customWidth="1"/>
    <col min="7436" max="7436" width="13.1796875" bestFit="1" customWidth="1"/>
    <col min="7681" max="7681" width="36.1796875" customWidth="1"/>
    <col min="7682" max="7682" width="21.453125" customWidth="1"/>
    <col min="7683" max="7683" width="18.54296875" customWidth="1"/>
    <col min="7684" max="7684" width="27" customWidth="1"/>
    <col min="7685" max="7685" width="18.453125" customWidth="1"/>
    <col min="7686" max="7686" width="14.1796875" customWidth="1"/>
    <col min="7687" max="7687" width="20.453125" customWidth="1"/>
    <col min="7688" max="7688" width="19.54296875" customWidth="1"/>
    <col min="7689" max="7689" width="13.54296875" bestFit="1" customWidth="1"/>
    <col min="7691" max="7691" width="16.453125" bestFit="1" customWidth="1"/>
    <col min="7692" max="7692" width="13.1796875" bestFit="1" customWidth="1"/>
    <col min="7937" max="7937" width="36.1796875" customWidth="1"/>
    <col min="7938" max="7938" width="21.453125" customWidth="1"/>
    <col min="7939" max="7939" width="18.54296875" customWidth="1"/>
    <col min="7940" max="7940" width="27" customWidth="1"/>
    <col min="7941" max="7941" width="18.453125" customWidth="1"/>
    <col min="7942" max="7942" width="14.1796875" customWidth="1"/>
    <col min="7943" max="7943" width="20.453125" customWidth="1"/>
    <col min="7944" max="7944" width="19.54296875" customWidth="1"/>
    <col min="7945" max="7945" width="13.54296875" bestFit="1" customWidth="1"/>
    <col min="7947" max="7947" width="16.453125" bestFit="1" customWidth="1"/>
    <col min="7948" max="7948" width="13.1796875" bestFit="1" customWidth="1"/>
    <col min="8193" max="8193" width="36.1796875" customWidth="1"/>
    <col min="8194" max="8194" width="21.453125" customWidth="1"/>
    <col min="8195" max="8195" width="18.54296875" customWidth="1"/>
    <col min="8196" max="8196" width="27" customWidth="1"/>
    <col min="8197" max="8197" width="18.453125" customWidth="1"/>
    <col min="8198" max="8198" width="14.1796875" customWidth="1"/>
    <col min="8199" max="8199" width="20.453125" customWidth="1"/>
    <col min="8200" max="8200" width="19.54296875" customWidth="1"/>
    <col min="8201" max="8201" width="13.54296875" bestFit="1" customWidth="1"/>
    <col min="8203" max="8203" width="16.453125" bestFit="1" customWidth="1"/>
    <col min="8204" max="8204" width="13.1796875" bestFit="1" customWidth="1"/>
    <col min="8449" max="8449" width="36.1796875" customWidth="1"/>
    <col min="8450" max="8450" width="21.453125" customWidth="1"/>
    <col min="8451" max="8451" width="18.54296875" customWidth="1"/>
    <col min="8452" max="8452" width="27" customWidth="1"/>
    <col min="8453" max="8453" width="18.453125" customWidth="1"/>
    <col min="8454" max="8454" width="14.1796875" customWidth="1"/>
    <col min="8455" max="8455" width="20.453125" customWidth="1"/>
    <col min="8456" max="8456" width="19.54296875" customWidth="1"/>
    <col min="8457" max="8457" width="13.54296875" bestFit="1" customWidth="1"/>
    <col min="8459" max="8459" width="16.453125" bestFit="1" customWidth="1"/>
    <col min="8460" max="8460" width="13.1796875" bestFit="1" customWidth="1"/>
    <col min="8705" max="8705" width="36.1796875" customWidth="1"/>
    <col min="8706" max="8706" width="21.453125" customWidth="1"/>
    <col min="8707" max="8707" width="18.54296875" customWidth="1"/>
    <col min="8708" max="8708" width="27" customWidth="1"/>
    <col min="8709" max="8709" width="18.453125" customWidth="1"/>
    <col min="8710" max="8710" width="14.1796875" customWidth="1"/>
    <col min="8711" max="8711" width="20.453125" customWidth="1"/>
    <col min="8712" max="8712" width="19.54296875" customWidth="1"/>
    <col min="8713" max="8713" width="13.54296875" bestFit="1" customWidth="1"/>
    <col min="8715" max="8715" width="16.453125" bestFit="1" customWidth="1"/>
    <col min="8716" max="8716" width="13.1796875" bestFit="1" customWidth="1"/>
    <col min="8961" max="8961" width="36.1796875" customWidth="1"/>
    <col min="8962" max="8962" width="21.453125" customWidth="1"/>
    <col min="8963" max="8963" width="18.54296875" customWidth="1"/>
    <col min="8964" max="8964" width="27" customWidth="1"/>
    <col min="8965" max="8965" width="18.453125" customWidth="1"/>
    <col min="8966" max="8966" width="14.1796875" customWidth="1"/>
    <col min="8967" max="8967" width="20.453125" customWidth="1"/>
    <col min="8968" max="8968" width="19.54296875" customWidth="1"/>
    <col min="8969" max="8969" width="13.54296875" bestFit="1" customWidth="1"/>
    <col min="8971" max="8971" width="16.453125" bestFit="1" customWidth="1"/>
    <col min="8972" max="8972" width="13.1796875" bestFit="1" customWidth="1"/>
    <col min="9217" max="9217" width="36.1796875" customWidth="1"/>
    <col min="9218" max="9218" width="21.453125" customWidth="1"/>
    <col min="9219" max="9219" width="18.54296875" customWidth="1"/>
    <col min="9220" max="9220" width="27" customWidth="1"/>
    <col min="9221" max="9221" width="18.453125" customWidth="1"/>
    <col min="9222" max="9222" width="14.1796875" customWidth="1"/>
    <col min="9223" max="9223" width="20.453125" customWidth="1"/>
    <col min="9224" max="9224" width="19.54296875" customWidth="1"/>
    <col min="9225" max="9225" width="13.54296875" bestFit="1" customWidth="1"/>
    <col min="9227" max="9227" width="16.453125" bestFit="1" customWidth="1"/>
    <col min="9228" max="9228" width="13.1796875" bestFit="1" customWidth="1"/>
    <col min="9473" max="9473" width="36.1796875" customWidth="1"/>
    <col min="9474" max="9474" width="21.453125" customWidth="1"/>
    <col min="9475" max="9475" width="18.54296875" customWidth="1"/>
    <col min="9476" max="9476" width="27" customWidth="1"/>
    <col min="9477" max="9477" width="18.453125" customWidth="1"/>
    <col min="9478" max="9478" width="14.1796875" customWidth="1"/>
    <col min="9479" max="9479" width="20.453125" customWidth="1"/>
    <col min="9480" max="9480" width="19.54296875" customWidth="1"/>
    <col min="9481" max="9481" width="13.54296875" bestFit="1" customWidth="1"/>
    <col min="9483" max="9483" width="16.453125" bestFit="1" customWidth="1"/>
    <col min="9484" max="9484" width="13.1796875" bestFit="1" customWidth="1"/>
    <col min="9729" max="9729" width="36.1796875" customWidth="1"/>
    <col min="9730" max="9730" width="21.453125" customWidth="1"/>
    <col min="9731" max="9731" width="18.54296875" customWidth="1"/>
    <col min="9732" max="9732" width="27" customWidth="1"/>
    <col min="9733" max="9733" width="18.453125" customWidth="1"/>
    <col min="9734" max="9734" width="14.1796875" customWidth="1"/>
    <col min="9735" max="9735" width="20.453125" customWidth="1"/>
    <col min="9736" max="9736" width="19.54296875" customWidth="1"/>
    <col min="9737" max="9737" width="13.54296875" bestFit="1" customWidth="1"/>
    <col min="9739" max="9739" width="16.453125" bestFit="1" customWidth="1"/>
    <col min="9740" max="9740" width="13.1796875" bestFit="1" customWidth="1"/>
    <col min="9985" max="9985" width="36.1796875" customWidth="1"/>
    <col min="9986" max="9986" width="21.453125" customWidth="1"/>
    <col min="9987" max="9987" width="18.54296875" customWidth="1"/>
    <col min="9988" max="9988" width="27" customWidth="1"/>
    <col min="9989" max="9989" width="18.453125" customWidth="1"/>
    <col min="9990" max="9990" width="14.1796875" customWidth="1"/>
    <col min="9991" max="9991" width="20.453125" customWidth="1"/>
    <col min="9992" max="9992" width="19.54296875" customWidth="1"/>
    <col min="9993" max="9993" width="13.54296875" bestFit="1" customWidth="1"/>
    <col min="9995" max="9995" width="16.453125" bestFit="1" customWidth="1"/>
    <col min="9996" max="9996" width="13.1796875" bestFit="1" customWidth="1"/>
    <col min="10241" max="10241" width="36.1796875" customWidth="1"/>
    <col min="10242" max="10242" width="21.453125" customWidth="1"/>
    <col min="10243" max="10243" width="18.54296875" customWidth="1"/>
    <col min="10244" max="10244" width="27" customWidth="1"/>
    <col min="10245" max="10245" width="18.453125" customWidth="1"/>
    <col min="10246" max="10246" width="14.1796875" customWidth="1"/>
    <col min="10247" max="10247" width="20.453125" customWidth="1"/>
    <col min="10248" max="10248" width="19.54296875" customWidth="1"/>
    <col min="10249" max="10249" width="13.54296875" bestFit="1" customWidth="1"/>
    <col min="10251" max="10251" width="16.453125" bestFit="1" customWidth="1"/>
    <col min="10252" max="10252" width="13.1796875" bestFit="1" customWidth="1"/>
    <col min="10497" max="10497" width="36.1796875" customWidth="1"/>
    <col min="10498" max="10498" width="21.453125" customWidth="1"/>
    <col min="10499" max="10499" width="18.54296875" customWidth="1"/>
    <col min="10500" max="10500" width="27" customWidth="1"/>
    <col min="10501" max="10501" width="18.453125" customWidth="1"/>
    <col min="10502" max="10502" width="14.1796875" customWidth="1"/>
    <col min="10503" max="10503" width="20.453125" customWidth="1"/>
    <col min="10504" max="10504" width="19.54296875" customWidth="1"/>
    <col min="10505" max="10505" width="13.54296875" bestFit="1" customWidth="1"/>
    <col min="10507" max="10507" width="16.453125" bestFit="1" customWidth="1"/>
    <col min="10508" max="10508" width="13.1796875" bestFit="1" customWidth="1"/>
    <col min="10753" max="10753" width="36.1796875" customWidth="1"/>
    <col min="10754" max="10754" width="21.453125" customWidth="1"/>
    <col min="10755" max="10755" width="18.54296875" customWidth="1"/>
    <col min="10756" max="10756" width="27" customWidth="1"/>
    <col min="10757" max="10757" width="18.453125" customWidth="1"/>
    <col min="10758" max="10758" width="14.1796875" customWidth="1"/>
    <col min="10759" max="10759" width="20.453125" customWidth="1"/>
    <col min="10760" max="10760" width="19.54296875" customWidth="1"/>
    <col min="10761" max="10761" width="13.54296875" bestFit="1" customWidth="1"/>
    <col min="10763" max="10763" width="16.453125" bestFit="1" customWidth="1"/>
    <col min="10764" max="10764" width="13.1796875" bestFit="1" customWidth="1"/>
    <col min="11009" max="11009" width="36.1796875" customWidth="1"/>
    <col min="11010" max="11010" width="21.453125" customWidth="1"/>
    <col min="11011" max="11011" width="18.54296875" customWidth="1"/>
    <col min="11012" max="11012" width="27" customWidth="1"/>
    <col min="11013" max="11013" width="18.453125" customWidth="1"/>
    <col min="11014" max="11014" width="14.1796875" customWidth="1"/>
    <col min="11015" max="11015" width="20.453125" customWidth="1"/>
    <col min="11016" max="11016" width="19.54296875" customWidth="1"/>
    <col min="11017" max="11017" width="13.54296875" bestFit="1" customWidth="1"/>
    <col min="11019" max="11019" width="16.453125" bestFit="1" customWidth="1"/>
    <col min="11020" max="11020" width="13.1796875" bestFit="1" customWidth="1"/>
    <col min="11265" max="11265" width="36.1796875" customWidth="1"/>
    <col min="11266" max="11266" width="21.453125" customWidth="1"/>
    <col min="11267" max="11267" width="18.54296875" customWidth="1"/>
    <col min="11268" max="11268" width="27" customWidth="1"/>
    <col min="11269" max="11269" width="18.453125" customWidth="1"/>
    <col min="11270" max="11270" width="14.1796875" customWidth="1"/>
    <col min="11271" max="11271" width="20.453125" customWidth="1"/>
    <col min="11272" max="11272" width="19.54296875" customWidth="1"/>
    <col min="11273" max="11273" width="13.54296875" bestFit="1" customWidth="1"/>
    <col min="11275" max="11275" width="16.453125" bestFit="1" customWidth="1"/>
    <col min="11276" max="11276" width="13.1796875" bestFit="1" customWidth="1"/>
    <col min="11521" max="11521" width="36.1796875" customWidth="1"/>
    <col min="11522" max="11522" width="21.453125" customWidth="1"/>
    <col min="11523" max="11523" width="18.54296875" customWidth="1"/>
    <col min="11524" max="11524" width="27" customWidth="1"/>
    <col min="11525" max="11525" width="18.453125" customWidth="1"/>
    <col min="11526" max="11526" width="14.1796875" customWidth="1"/>
    <col min="11527" max="11527" width="20.453125" customWidth="1"/>
    <col min="11528" max="11528" width="19.54296875" customWidth="1"/>
    <col min="11529" max="11529" width="13.54296875" bestFit="1" customWidth="1"/>
    <col min="11531" max="11531" width="16.453125" bestFit="1" customWidth="1"/>
    <col min="11532" max="11532" width="13.1796875" bestFit="1" customWidth="1"/>
    <col min="11777" max="11777" width="36.1796875" customWidth="1"/>
    <col min="11778" max="11778" width="21.453125" customWidth="1"/>
    <col min="11779" max="11779" width="18.54296875" customWidth="1"/>
    <col min="11780" max="11780" width="27" customWidth="1"/>
    <col min="11781" max="11781" width="18.453125" customWidth="1"/>
    <col min="11782" max="11782" width="14.1796875" customWidth="1"/>
    <col min="11783" max="11783" width="20.453125" customWidth="1"/>
    <col min="11784" max="11784" width="19.54296875" customWidth="1"/>
    <col min="11785" max="11785" width="13.54296875" bestFit="1" customWidth="1"/>
    <col min="11787" max="11787" width="16.453125" bestFit="1" customWidth="1"/>
    <col min="11788" max="11788" width="13.1796875" bestFit="1" customWidth="1"/>
    <col min="12033" max="12033" width="36.1796875" customWidth="1"/>
    <col min="12034" max="12034" width="21.453125" customWidth="1"/>
    <col min="12035" max="12035" width="18.54296875" customWidth="1"/>
    <col min="12036" max="12036" width="27" customWidth="1"/>
    <col min="12037" max="12037" width="18.453125" customWidth="1"/>
    <col min="12038" max="12038" width="14.1796875" customWidth="1"/>
    <col min="12039" max="12039" width="20.453125" customWidth="1"/>
    <col min="12040" max="12040" width="19.54296875" customWidth="1"/>
    <col min="12041" max="12041" width="13.54296875" bestFit="1" customWidth="1"/>
    <col min="12043" max="12043" width="16.453125" bestFit="1" customWidth="1"/>
    <col min="12044" max="12044" width="13.1796875" bestFit="1" customWidth="1"/>
    <col min="12289" max="12289" width="36.1796875" customWidth="1"/>
    <col min="12290" max="12290" width="21.453125" customWidth="1"/>
    <col min="12291" max="12291" width="18.54296875" customWidth="1"/>
    <col min="12292" max="12292" width="27" customWidth="1"/>
    <col min="12293" max="12293" width="18.453125" customWidth="1"/>
    <col min="12294" max="12294" width="14.1796875" customWidth="1"/>
    <col min="12295" max="12295" width="20.453125" customWidth="1"/>
    <col min="12296" max="12296" width="19.54296875" customWidth="1"/>
    <col min="12297" max="12297" width="13.54296875" bestFit="1" customWidth="1"/>
    <col min="12299" max="12299" width="16.453125" bestFit="1" customWidth="1"/>
    <col min="12300" max="12300" width="13.1796875" bestFit="1" customWidth="1"/>
    <col min="12545" max="12545" width="36.1796875" customWidth="1"/>
    <col min="12546" max="12546" width="21.453125" customWidth="1"/>
    <col min="12547" max="12547" width="18.54296875" customWidth="1"/>
    <col min="12548" max="12548" width="27" customWidth="1"/>
    <col min="12549" max="12549" width="18.453125" customWidth="1"/>
    <col min="12550" max="12550" width="14.1796875" customWidth="1"/>
    <col min="12551" max="12551" width="20.453125" customWidth="1"/>
    <col min="12552" max="12552" width="19.54296875" customWidth="1"/>
    <col min="12553" max="12553" width="13.54296875" bestFit="1" customWidth="1"/>
    <col min="12555" max="12555" width="16.453125" bestFit="1" customWidth="1"/>
    <col min="12556" max="12556" width="13.1796875" bestFit="1" customWidth="1"/>
    <col min="12801" max="12801" width="36.1796875" customWidth="1"/>
    <col min="12802" max="12802" width="21.453125" customWidth="1"/>
    <col min="12803" max="12803" width="18.54296875" customWidth="1"/>
    <col min="12804" max="12804" width="27" customWidth="1"/>
    <col min="12805" max="12805" width="18.453125" customWidth="1"/>
    <col min="12806" max="12806" width="14.1796875" customWidth="1"/>
    <col min="12807" max="12807" width="20.453125" customWidth="1"/>
    <col min="12808" max="12808" width="19.54296875" customWidth="1"/>
    <col min="12809" max="12809" width="13.54296875" bestFit="1" customWidth="1"/>
    <col min="12811" max="12811" width="16.453125" bestFit="1" customWidth="1"/>
    <col min="12812" max="12812" width="13.1796875" bestFit="1" customWidth="1"/>
    <col min="13057" max="13057" width="36.1796875" customWidth="1"/>
    <col min="13058" max="13058" width="21.453125" customWidth="1"/>
    <col min="13059" max="13059" width="18.54296875" customWidth="1"/>
    <col min="13060" max="13060" width="27" customWidth="1"/>
    <col min="13061" max="13061" width="18.453125" customWidth="1"/>
    <col min="13062" max="13062" width="14.1796875" customWidth="1"/>
    <col min="13063" max="13063" width="20.453125" customWidth="1"/>
    <col min="13064" max="13064" width="19.54296875" customWidth="1"/>
    <col min="13065" max="13065" width="13.54296875" bestFit="1" customWidth="1"/>
    <col min="13067" max="13067" width="16.453125" bestFit="1" customWidth="1"/>
    <col min="13068" max="13068" width="13.1796875" bestFit="1" customWidth="1"/>
    <col min="13313" max="13313" width="36.1796875" customWidth="1"/>
    <col min="13314" max="13314" width="21.453125" customWidth="1"/>
    <col min="13315" max="13315" width="18.54296875" customWidth="1"/>
    <col min="13316" max="13316" width="27" customWidth="1"/>
    <col min="13317" max="13317" width="18.453125" customWidth="1"/>
    <col min="13318" max="13318" width="14.1796875" customWidth="1"/>
    <col min="13319" max="13319" width="20.453125" customWidth="1"/>
    <col min="13320" max="13320" width="19.54296875" customWidth="1"/>
    <col min="13321" max="13321" width="13.54296875" bestFit="1" customWidth="1"/>
    <col min="13323" max="13323" width="16.453125" bestFit="1" customWidth="1"/>
    <col min="13324" max="13324" width="13.1796875" bestFit="1" customWidth="1"/>
    <col min="13569" max="13569" width="36.1796875" customWidth="1"/>
    <col min="13570" max="13570" width="21.453125" customWidth="1"/>
    <col min="13571" max="13571" width="18.54296875" customWidth="1"/>
    <col min="13572" max="13572" width="27" customWidth="1"/>
    <col min="13573" max="13573" width="18.453125" customWidth="1"/>
    <col min="13574" max="13574" width="14.1796875" customWidth="1"/>
    <col min="13575" max="13575" width="20.453125" customWidth="1"/>
    <col min="13576" max="13576" width="19.54296875" customWidth="1"/>
    <col min="13577" max="13577" width="13.54296875" bestFit="1" customWidth="1"/>
    <col min="13579" max="13579" width="16.453125" bestFit="1" customWidth="1"/>
    <col min="13580" max="13580" width="13.1796875" bestFit="1" customWidth="1"/>
    <col min="13825" max="13825" width="36.1796875" customWidth="1"/>
    <col min="13826" max="13826" width="21.453125" customWidth="1"/>
    <col min="13827" max="13827" width="18.54296875" customWidth="1"/>
    <col min="13828" max="13828" width="27" customWidth="1"/>
    <col min="13829" max="13829" width="18.453125" customWidth="1"/>
    <col min="13830" max="13830" width="14.1796875" customWidth="1"/>
    <col min="13831" max="13831" width="20.453125" customWidth="1"/>
    <col min="13832" max="13832" width="19.54296875" customWidth="1"/>
    <col min="13833" max="13833" width="13.54296875" bestFit="1" customWidth="1"/>
    <col min="13835" max="13835" width="16.453125" bestFit="1" customWidth="1"/>
    <col min="13836" max="13836" width="13.1796875" bestFit="1" customWidth="1"/>
    <col min="14081" max="14081" width="36.1796875" customWidth="1"/>
    <col min="14082" max="14082" width="21.453125" customWidth="1"/>
    <col min="14083" max="14083" width="18.54296875" customWidth="1"/>
    <col min="14084" max="14084" width="27" customWidth="1"/>
    <col min="14085" max="14085" width="18.453125" customWidth="1"/>
    <col min="14086" max="14086" width="14.1796875" customWidth="1"/>
    <col min="14087" max="14087" width="20.453125" customWidth="1"/>
    <col min="14088" max="14088" width="19.54296875" customWidth="1"/>
    <col min="14089" max="14089" width="13.54296875" bestFit="1" customWidth="1"/>
    <col min="14091" max="14091" width="16.453125" bestFit="1" customWidth="1"/>
    <col min="14092" max="14092" width="13.1796875" bestFit="1" customWidth="1"/>
    <col min="14337" max="14337" width="36.1796875" customWidth="1"/>
    <col min="14338" max="14338" width="21.453125" customWidth="1"/>
    <col min="14339" max="14339" width="18.54296875" customWidth="1"/>
    <col min="14340" max="14340" width="27" customWidth="1"/>
    <col min="14341" max="14341" width="18.453125" customWidth="1"/>
    <col min="14342" max="14342" width="14.1796875" customWidth="1"/>
    <col min="14343" max="14343" width="20.453125" customWidth="1"/>
    <col min="14344" max="14344" width="19.54296875" customWidth="1"/>
    <col min="14345" max="14345" width="13.54296875" bestFit="1" customWidth="1"/>
    <col min="14347" max="14347" width="16.453125" bestFit="1" customWidth="1"/>
    <col min="14348" max="14348" width="13.1796875" bestFit="1" customWidth="1"/>
    <col min="14593" max="14593" width="36.1796875" customWidth="1"/>
    <col min="14594" max="14594" width="21.453125" customWidth="1"/>
    <col min="14595" max="14595" width="18.54296875" customWidth="1"/>
    <col min="14596" max="14596" width="27" customWidth="1"/>
    <col min="14597" max="14597" width="18.453125" customWidth="1"/>
    <col min="14598" max="14598" width="14.1796875" customWidth="1"/>
    <col min="14599" max="14599" width="20.453125" customWidth="1"/>
    <col min="14600" max="14600" width="19.54296875" customWidth="1"/>
    <col min="14601" max="14601" width="13.54296875" bestFit="1" customWidth="1"/>
    <col min="14603" max="14603" width="16.453125" bestFit="1" customWidth="1"/>
    <col min="14604" max="14604" width="13.1796875" bestFit="1" customWidth="1"/>
    <col min="14849" max="14849" width="36.1796875" customWidth="1"/>
    <col min="14850" max="14850" width="21.453125" customWidth="1"/>
    <col min="14851" max="14851" width="18.54296875" customWidth="1"/>
    <col min="14852" max="14852" width="27" customWidth="1"/>
    <col min="14853" max="14853" width="18.453125" customWidth="1"/>
    <col min="14854" max="14854" width="14.1796875" customWidth="1"/>
    <col min="14855" max="14855" width="20.453125" customWidth="1"/>
    <col min="14856" max="14856" width="19.54296875" customWidth="1"/>
    <col min="14857" max="14857" width="13.54296875" bestFit="1" customWidth="1"/>
    <col min="14859" max="14859" width="16.453125" bestFit="1" customWidth="1"/>
    <col min="14860" max="14860" width="13.1796875" bestFit="1" customWidth="1"/>
    <col min="15105" max="15105" width="36.1796875" customWidth="1"/>
    <col min="15106" max="15106" width="21.453125" customWidth="1"/>
    <col min="15107" max="15107" width="18.54296875" customWidth="1"/>
    <col min="15108" max="15108" width="27" customWidth="1"/>
    <col min="15109" max="15109" width="18.453125" customWidth="1"/>
    <col min="15110" max="15110" width="14.1796875" customWidth="1"/>
    <col min="15111" max="15111" width="20.453125" customWidth="1"/>
    <col min="15112" max="15112" width="19.54296875" customWidth="1"/>
    <col min="15113" max="15113" width="13.54296875" bestFit="1" customWidth="1"/>
    <col min="15115" max="15115" width="16.453125" bestFit="1" customWidth="1"/>
    <col min="15116" max="15116" width="13.1796875" bestFit="1" customWidth="1"/>
    <col min="15361" max="15361" width="36.1796875" customWidth="1"/>
    <col min="15362" max="15362" width="21.453125" customWidth="1"/>
    <col min="15363" max="15363" width="18.54296875" customWidth="1"/>
    <col min="15364" max="15364" width="27" customWidth="1"/>
    <col min="15365" max="15365" width="18.453125" customWidth="1"/>
    <col min="15366" max="15366" width="14.1796875" customWidth="1"/>
    <col min="15367" max="15367" width="20.453125" customWidth="1"/>
    <col min="15368" max="15368" width="19.54296875" customWidth="1"/>
    <col min="15369" max="15369" width="13.54296875" bestFit="1" customWidth="1"/>
    <col min="15371" max="15371" width="16.453125" bestFit="1" customWidth="1"/>
    <col min="15372" max="15372" width="13.1796875" bestFit="1" customWidth="1"/>
    <col min="15617" max="15617" width="36.1796875" customWidth="1"/>
    <col min="15618" max="15618" width="21.453125" customWidth="1"/>
    <col min="15619" max="15619" width="18.54296875" customWidth="1"/>
    <col min="15620" max="15620" width="27" customWidth="1"/>
    <col min="15621" max="15621" width="18.453125" customWidth="1"/>
    <col min="15622" max="15622" width="14.1796875" customWidth="1"/>
    <col min="15623" max="15623" width="20.453125" customWidth="1"/>
    <col min="15624" max="15624" width="19.54296875" customWidth="1"/>
    <col min="15625" max="15625" width="13.54296875" bestFit="1" customWidth="1"/>
    <col min="15627" max="15627" width="16.453125" bestFit="1" customWidth="1"/>
    <col min="15628" max="15628" width="13.1796875" bestFit="1" customWidth="1"/>
    <col min="15873" max="15873" width="36.1796875" customWidth="1"/>
    <col min="15874" max="15874" width="21.453125" customWidth="1"/>
    <col min="15875" max="15875" width="18.54296875" customWidth="1"/>
    <col min="15876" max="15876" width="27" customWidth="1"/>
    <col min="15877" max="15877" width="18.453125" customWidth="1"/>
    <col min="15878" max="15878" width="14.1796875" customWidth="1"/>
    <col min="15879" max="15879" width="20.453125" customWidth="1"/>
    <col min="15880" max="15880" width="19.54296875" customWidth="1"/>
    <col min="15881" max="15881" width="13.54296875" bestFit="1" customWidth="1"/>
    <col min="15883" max="15883" width="16.453125" bestFit="1" customWidth="1"/>
    <col min="15884" max="15884" width="13.1796875" bestFit="1" customWidth="1"/>
    <col min="16129" max="16129" width="36.1796875" customWidth="1"/>
    <col min="16130" max="16130" width="21.453125" customWidth="1"/>
    <col min="16131" max="16131" width="18.54296875" customWidth="1"/>
    <col min="16132" max="16132" width="27" customWidth="1"/>
    <col min="16133" max="16133" width="18.453125" customWidth="1"/>
    <col min="16134" max="16134" width="14.1796875" customWidth="1"/>
    <col min="16135" max="16135" width="20.453125" customWidth="1"/>
    <col min="16136" max="16136" width="19.54296875" customWidth="1"/>
    <col min="16137" max="16137" width="13.54296875" bestFit="1" customWidth="1"/>
    <col min="16139" max="16139" width="16.453125" bestFit="1" customWidth="1"/>
    <col min="16140" max="16140" width="13.1796875" bestFit="1" customWidth="1"/>
  </cols>
  <sheetData>
    <row r="3" spans="2:13" ht="20.25" customHeight="1" x14ac:dyDescent="0.35">
      <c r="B3" s="870" t="s">
        <v>1598</v>
      </c>
      <c r="C3" s="753"/>
      <c r="D3" s="753"/>
      <c r="E3" s="753"/>
      <c r="F3" s="753"/>
      <c r="G3" s="753"/>
      <c r="H3" s="753"/>
      <c r="I3" s="753"/>
      <c r="J3" s="753"/>
      <c r="K3" s="753"/>
      <c r="L3" s="754"/>
    </row>
    <row r="4" spans="2:13" ht="27" customHeight="1" x14ac:dyDescent="0.35">
      <c r="B4" s="412"/>
      <c r="C4" s="411"/>
      <c r="D4" s="871" t="s">
        <v>581</v>
      </c>
      <c r="E4" s="723"/>
      <c r="F4" s="723"/>
      <c r="G4" s="723"/>
      <c r="H4" s="723"/>
      <c r="I4" s="723"/>
      <c r="J4" s="723"/>
      <c r="K4" s="723"/>
      <c r="L4" s="866"/>
    </row>
    <row r="5" spans="2:13" ht="29.25" customHeight="1" x14ac:dyDescent="0.35">
      <c r="B5" s="413" t="s">
        <v>1</v>
      </c>
      <c r="C5" s="152" t="s">
        <v>590</v>
      </c>
      <c r="D5" s="152" t="s">
        <v>583</v>
      </c>
      <c r="E5" s="152" t="s">
        <v>584</v>
      </c>
      <c r="F5" s="152" t="s">
        <v>585</v>
      </c>
      <c r="G5" s="152" t="s">
        <v>586</v>
      </c>
      <c r="H5" s="152" t="s">
        <v>247</v>
      </c>
      <c r="I5" s="152" t="s">
        <v>587</v>
      </c>
      <c r="J5" s="152" t="s">
        <v>588</v>
      </c>
      <c r="K5" s="153" t="s">
        <v>589</v>
      </c>
      <c r="L5" s="414" t="s">
        <v>233</v>
      </c>
    </row>
    <row r="6" spans="2:13" ht="20.25" customHeight="1" x14ac:dyDescent="0.35">
      <c r="B6" s="872" t="s">
        <v>17</v>
      </c>
      <c r="C6" s="723"/>
      <c r="D6" s="723"/>
      <c r="E6" s="723"/>
      <c r="F6" s="723"/>
      <c r="G6" s="723"/>
      <c r="H6" s="723"/>
      <c r="I6" s="723"/>
      <c r="J6" s="723"/>
      <c r="K6" s="723"/>
      <c r="L6" s="866"/>
      <c r="M6" s="23" t="s">
        <v>591</v>
      </c>
    </row>
    <row r="7" spans="2:13" ht="20.25" customHeight="1" x14ac:dyDescent="0.35">
      <c r="B7" s="415" t="s">
        <v>18</v>
      </c>
      <c r="C7" s="416">
        <v>0</v>
      </c>
      <c r="D7" s="416">
        <v>0</v>
      </c>
      <c r="E7" s="416">
        <v>0</v>
      </c>
      <c r="F7" s="416">
        <v>0</v>
      </c>
      <c r="G7" s="416">
        <v>0</v>
      </c>
      <c r="H7" s="416">
        <v>0</v>
      </c>
      <c r="I7" s="416">
        <v>0</v>
      </c>
      <c r="J7" s="416">
        <v>0</v>
      </c>
      <c r="K7" s="416">
        <v>0</v>
      </c>
      <c r="L7" s="435">
        <v>0</v>
      </c>
      <c r="M7" s="324" t="e">
        <f>C7/'APPENDIX 45'!C7</f>
        <v>#DIV/0!</v>
      </c>
    </row>
    <row r="8" spans="2:13" ht="20.25" customHeight="1" x14ac:dyDescent="0.35">
      <c r="B8" s="415" t="s">
        <v>19</v>
      </c>
      <c r="C8" s="416">
        <v>1126694597022.2</v>
      </c>
      <c r="D8" s="416">
        <v>120154000</v>
      </c>
      <c r="E8" s="416">
        <v>44410000</v>
      </c>
      <c r="F8" s="416">
        <v>20177011</v>
      </c>
      <c r="G8" s="416">
        <v>650000</v>
      </c>
      <c r="H8" s="416">
        <v>0</v>
      </c>
      <c r="I8" s="416">
        <v>77589603.61999999</v>
      </c>
      <c r="J8" s="416">
        <v>22531080</v>
      </c>
      <c r="K8" s="416">
        <v>0</v>
      </c>
      <c r="L8" s="435">
        <v>285511694.62</v>
      </c>
      <c r="M8" s="324">
        <f>C8/'APPENDIX 45'!C8</f>
        <v>12475165.775587665</v>
      </c>
    </row>
    <row r="9" spans="2:13" ht="20.25" customHeight="1" x14ac:dyDescent="0.35">
      <c r="B9" s="415" t="s">
        <v>20</v>
      </c>
      <c r="C9" s="416">
        <v>19636572295</v>
      </c>
      <c r="D9" s="416">
        <v>34878000</v>
      </c>
      <c r="E9" s="416">
        <v>0</v>
      </c>
      <c r="F9" s="416">
        <v>0</v>
      </c>
      <c r="G9" s="416">
        <v>0</v>
      </c>
      <c r="H9" s="416">
        <v>109500500</v>
      </c>
      <c r="I9" s="416">
        <v>372675000</v>
      </c>
      <c r="J9" s="416">
        <v>0</v>
      </c>
      <c r="K9" s="416">
        <v>0</v>
      </c>
      <c r="L9" s="435">
        <v>517053500</v>
      </c>
      <c r="M9" s="324">
        <f>C9/'APPENDIX 45'!C9</f>
        <v>1679200.6409269711</v>
      </c>
    </row>
    <row r="10" spans="2:13" ht="20.25" customHeight="1" x14ac:dyDescent="0.35">
      <c r="B10" s="415" t="s">
        <v>22</v>
      </c>
      <c r="C10" s="416">
        <v>3830285814577</v>
      </c>
      <c r="D10" s="416">
        <v>83176321.724999994</v>
      </c>
      <c r="E10" s="416">
        <v>19673450.649999999</v>
      </c>
      <c r="F10" s="416">
        <v>515666626.05499989</v>
      </c>
      <c r="G10" s="416">
        <v>18310838.524999999</v>
      </c>
      <c r="H10" s="416">
        <v>24685327.800000001</v>
      </c>
      <c r="I10" s="416">
        <v>20055557.550000001</v>
      </c>
      <c r="J10" s="416">
        <v>1867461978.27</v>
      </c>
      <c r="K10" s="416">
        <v>1101350548.81495</v>
      </c>
      <c r="L10" s="435">
        <v>3650380649.3899498</v>
      </c>
      <c r="M10" s="324">
        <f>C10/'APPENDIX 45'!C10</f>
        <v>36201368.693133593</v>
      </c>
    </row>
    <row r="11" spans="2:13" ht="20.25" customHeight="1" x14ac:dyDescent="0.35">
      <c r="B11" s="415" t="s">
        <v>278</v>
      </c>
      <c r="C11" s="416">
        <v>145762694391.14001</v>
      </c>
      <c r="D11" s="416">
        <v>0</v>
      </c>
      <c r="E11" s="416">
        <v>121042519</v>
      </c>
      <c r="F11" s="416">
        <v>0</v>
      </c>
      <c r="G11" s="416">
        <v>1725302</v>
      </c>
      <c r="H11" s="416">
        <v>24346663</v>
      </c>
      <c r="I11" s="416">
        <v>72955179</v>
      </c>
      <c r="J11" s="416">
        <v>792730289</v>
      </c>
      <c r="K11" s="416">
        <v>0</v>
      </c>
      <c r="L11" s="435">
        <v>1012799952</v>
      </c>
      <c r="M11" s="324">
        <f>C11/'APPENDIX 45'!C11</f>
        <v>2531393.393615019</v>
      </c>
    </row>
    <row r="12" spans="2:13" ht="20.25" customHeight="1" x14ac:dyDescent="0.35">
      <c r="B12" s="421" t="s">
        <v>279</v>
      </c>
      <c r="C12" s="416">
        <v>145054173891</v>
      </c>
      <c r="D12" s="416">
        <v>1781350</v>
      </c>
      <c r="E12" s="416">
        <v>19612473</v>
      </c>
      <c r="F12" s="416">
        <v>17109084</v>
      </c>
      <c r="G12" s="416">
        <v>3013740</v>
      </c>
      <c r="H12" s="416">
        <v>7939232</v>
      </c>
      <c r="I12" s="416">
        <v>7910552</v>
      </c>
      <c r="J12" s="416">
        <v>505108329</v>
      </c>
      <c r="K12" s="416">
        <v>0</v>
      </c>
      <c r="L12" s="435">
        <v>562474760</v>
      </c>
      <c r="M12" s="324">
        <f>C12/'APPENDIX 45'!C12</f>
        <v>3107682.1897977549</v>
      </c>
    </row>
    <row r="13" spans="2:13" ht="20.25" customHeight="1" x14ac:dyDescent="0.35">
      <c r="B13" s="415" t="s">
        <v>25</v>
      </c>
      <c r="C13" s="416">
        <v>123636881232</v>
      </c>
      <c r="D13" s="416">
        <v>21604272</v>
      </c>
      <c r="E13" s="416">
        <v>108021358</v>
      </c>
      <c r="F13" s="416">
        <v>79215663</v>
      </c>
      <c r="G13" s="416">
        <v>3600712</v>
      </c>
      <c r="H13" s="416">
        <v>72014239</v>
      </c>
      <c r="I13" s="416">
        <v>237646988</v>
      </c>
      <c r="J13" s="416">
        <v>162032037</v>
      </c>
      <c r="K13" s="416">
        <v>36007119</v>
      </c>
      <c r="L13" s="435">
        <v>720142388</v>
      </c>
      <c r="M13" s="324">
        <f>C13/'APPENDIX 45'!C13</f>
        <v>1777694.5927619375</v>
      </c>
    </row>
    <row r="14" spans="2:13" ht="20.25" customHeight="1" x14ac:dyDescent="0.35">
      <c r="B14" s="415" t="s">
        <v>26</v>
      </c>
      <c r="C14" s="416">
        <v>138482194</v>
      </c>
      <c r="D14" s="416">
        <v>3003515</v>
      </c>
      <c r="E14" s="416">
        <v>22204975</v>
      </c>
      <c r="F14" s="416">
        <v>0</v>
      </c>
      <c r="G14" s="416">
        <v>0</v>
      </c>
      <c r="H14" s="416">
        <v>502534</v>
      </c>
      <c r="I14" s="416">
        <v>8765122</v>
      </c>
      <c r="J14" s="416">
        <v>23373658</v>
      </c>
      <c r="K14" s="416">
        <v>584341</v>
      </c>
      <c r="L14" s="435">
        <v>58434145</v>
      </c>
      <c r="M14" s="324">
        <f>C14/'APPENDIX 45'!C14</f>
        <v>30597.038002651349</v>
      </c>
    </row>
    <row r="15" spans="2:13" ht="20.25" customHeight="1" x14ac:dyDescent="0.35">
      <c r="B15" s="415" t="s">
        <v>27</v>
      </c>
      <c r="C15" s="425">
        <v>0</v>
      </c>
      <c r="D15" s="416">
        <v>1069558185.64</v>
      </c>
      <c r="E15" s="416">
        <v>1767000419.22</v>
      </c>
      <c r="F15" s="416">
        <v>0</v>
      </c>
      <c r="G15" s="416">
        <v>0</v>
      </c>
      <c r="H15" s="416">
        <v>3702741</v>
      </c>
      <c r="I15" s="416">
        <v>99620049</v>
      </c>
      <c r="J15" s="416">
        <v>329766759</v>
      </c>
      <c r="K15" s="416">
        <v>0</v>
      </c>
      <c r="L15" s="435">
        <v>3269648153.8600001</v>
      </c>
      <c r="M15" s="324" t="e">
        <f>C15/'APPENDIX 45'!C15</f>
        <v>#DIV/0!</v>
      </c>
    </row>
    <row r="16" spans="2:13" ht="20.25" customHeight="1" x14ac:dyDescent="0.35">
      <c r="B16" s="415" t="s">
        <v>28</v>
      </c>
      <c r="C16" s="416">
        <v>5895679702662</v>
      </c>
      <c r="D16" s="416">
        <v>70253263.200000003</v>
      </c>
      <c r="E16" s="416">
        <v>79482968</v>
      </c>
      <c r="F16" s="416">
        <v>945805465.6099999</v>
      </c>
      <c r="G16" s="416">
        <v>8956223</v>
      </c>
      <c r="H16" s="416">
        <v>14386178</v>
      </c>
      <c r="I16" s="416">
        <v>31970854</v>
      </c>
      <c r="J16" s="416">
        <v>177837285</v>
      </c>
      <c r="K16" s="416">
        <v>44059748.649999999</v>
      </c>
      <c r="L16" s="435">
        <v>1372751985.46</v>
      </c>
      <c r="M16" s="324">
        <f>C16/'APPENDIX 45'!C16</f>
        <v>232104236.15849769</v>
      </c>
    </row>
    <row r="17" spans="2:13" ht="20.25" customHeight="1" x14ac:dyDescent="0.35">
      <c r="B17" s="415" t="s">
        <v>29</v>
      </c>
      <c r="C17" s="416">
        <v>1027087718</v>
      </c>
      <c r="D17" s="416">
        <v>0</v>
      </c>
      <c r="E17" s="416">
        <v>0</v>
      </c>
      <c r="F17" s="416">
        <v>0</v>
      </c>
      <c r="G17" s="416">
        <v>0</v>
      </c>
      <c r="H17" s="416">
        <v>0</v>
      </c>
      <c r="I17" s="416">
        <v>0</v>
      </c>
      <c r="J17" s="416">
        <v>0</v>
      </c>
      <c r="K17" s="416">
        <v>1027087718</v>
      </c>
      <c r="L17" s="435">
        <v>1027087718</v>
      </c>
      <c r="M17" s="324">
        <f>C17/'APPENDIX 45'!C17</f>
        <v>367604.766642806</v>
      </c>
    </row>
    <row r="18" spans="2:13" ht="20.25" customHeight="1" x14ac:dyDescent="0.35">
      <c r="B18" s="415" t="s">
        <v>30</v>
      </c>
      <c r="C18" s="416">
        <v>0</v>
      </c>
      <c r="D18" s="416">
        <v>0</v>
      </c>
      <c r="E18" s="416">
        <v>0</v>
      </c>
      <c r="F18" s="416">
        <v>0</v>
      </c>
      <c r="G18" s="416">
        <v>0</v>
      </c>
      <c r="H18" s="416">
        <v>0</v>
      </c>
      <c r="I18" s="416">
        <v>0</v>
      </c>
      <c r="J18" s="416">
        <v>0</v>
      </c>
      <c r="K18" s="416">
        <v>0</v>
      </c>
      <c r="L18" s="435">
        <v>0</v>
      </c>
      <c r="M18" s="324" t="e">
        <f>C18/'APPENDIX 45'!C18</f>
        <v>#DIV/0!</v>
      </c>
    </row>
    <row r="19" spans="2:13" ht="20.25" customHeight="1" x14ac:dyDescent="0.35">
      <c r="B19" s="415" t="s">
        <v>32</v>
      </c>
      <c r="C19" s="416">
        <v>132683731309</v>
      </c>
      <c r="D19" s="416">
        <v>22076649.800000001</v>
      </c>
      <c r="E19" s="416">
        <v>75785925</v>
      </c>
      <c r="F19" s="416">
        <v>0</v>
      </c>
      <c r="G19" s="416">
        <v>18108491</v>
      </c>
      <c r="H19" s="416">
        <v>27955669</v>
      </c>
      <c r="I19" s="416">
        <v>319661085</v>
      </c>
      <c r="J19" s="416">
        <v>1495788186.6800001</v>
      </c>
      <c r="K19" s="416">
        <v>14035592</v>
      </c>
      <c r="L19" s="435">
        <v>1973411598.48</v>
      </c>
      <c r="M19" s="324">
        <f>C19/'APPENDIX 45'!C19</f>
        <v>2406000.8941374873</v>
      </c>
    </row>
    <row r="20" spans="2:13" ht="20.25" customHeight="1" x14ac:dyDescent="0.35">
      <c r="B20" s="421" t="s">
        <v>34</v>
      </c>
      <c r="C20" s="416">
        <v>69482261000</v>
      </c>
      <c r="D20" s="416">
        <v>105941765</v>
      </c>
      <c r="E20" s="416">
        <v>177167761</v>
      </c>
      <c r="F20" s="416">
        <v>935633680</v>
      </c>
      <c r="G20" s="416">
        <v>11496585</v>
      </c>
      <c r="H20" s="416">
        <v>12643189</v>
      </c>
      <c r="I20" s="416">
        <v>66894953</v>
      </c>
      <c r="J20" s="416">
        <v>0</v>
      </c>
      <c r="K20" s="416">
        <v>19646544</v>
      </c>
      <c r="L20" s="435">
        <v>1329424477</v>
      </c>
      <c r="M20" s="324">
        <f>C20/'APPENDIX 45'!C20</f>
        <v>2551024.7457502661</v>
      </c>
    </row>
    <row r="21" spans="2:13" ht="20.25" customHeight="1" x14ac:dyDescent="0.35">
      <c r="B21" s="415" t="s">
        <v>35</v>
      </c>
      <c r="C21" s="416">
        <v>51264770187</v>
      </c>
      <c r="D21" s="416">
        <v>9384400</v>
      </c>
      <c r="E21" s="416">
        <v>45459717</v>
      </c>
      <c r="F21" s="416">
        <v>35535512</v>
      </c>
      <c r="G21" s="416">
        <v>37030000</v>
      </c>
      <c r="H21" s="416">
        <v>48984085</v>
      </c>
      <c r="I21" s="416">
        <v>63516237</v>
      </c>
      <c r="J21" s="416">
        <v>177568136</v>
      </c>
      <c r="K21" s="416">
        <v>21933020</v>
      </c>
      <c r="L21" s="435">
        <v>439411107</v>
      </c>
      <c r="M21" s="324">
        <f>C21/'APPENDIX 45'!C21</f>
        <v>1843393.390399137</v>
      </c>
    </row>
    <row r="22" spans="2:13" ht="20.25" customHeight="1" x14ac:dyDescent="0.35">
      <c r="B22" s="415" t="s">
        <v>36</v>
      </c>
      <c r="C22" s="416">
        <v>0</v>
      </c>
      <c r="D22" s="416">
        <v>0</v>
      </c>
      <c r="E22" s="416">
        <v>0</v>
      </c>
      <c r="F22" s="416">
        <v>0</v>
      </c>
      <c r="G22" s="416">
        <v>0</v>
      </c>
      <c r="H22" s="416">
        <v>0</v>
      </c>
      <c r="I22" s="416">
        <v>0</v>
      </c>
      <c r="J22" s="416">
        <v>0</v>
      </c>
      <c r="K22" s="416">
        <v>0</v>
      </c>
      <c r="L22" s="435">
        <v>0</v>
      </c>
      <c r="M22" s="324" t="e">
        <f>C22/'APPENDIX 45'!C22</f>
        <v>#DIV/0!</v>
      </c>
    </row>
    <row r="23" spans="2:13" ht="20.25" customHeight="1" x14ac:dyDescent="0.35">
      <c r="B23" s="415" t="s">
        <v>280</v>
      </c>
      <c r="C23" s="425">
        <v>0</v>
      </c>
      <c r="D23" s="416">
        <v>0</v>
      </c>
      <c r="E23" s="416">
        <v>0</v>
      </c>
      <c r="F23" s="416">
        <v>0</v>
      </c>
      <c r="G23" s="416">
        <v>0</v>
      </c>
      <c r="H23" s="416">
        <v>0</v>
      </c>
      <c r="I23" s="416">
        <v>0</v>
      </c>
      <c r="J23" s="416">
        <v>0</v>
      </c>
      <c r="K23" s="416">
        <v>0</v>
      </c>
      <c r="L23" s="435">
        <v>0</v>
      </c>
      <c r="M23" s="324" t="e">
        <f>C23/'APPENDIX 45'!C23</f>
        <v>#DIV/0!</v>
      </c>
    </row>
    <row r="24" spans="2:13" ht="20.25" customHeight="1" x14ac:dyDescent="0.35">
      <c r="B24" s="415" t="s">
        <v>281</v>
      </c>
      <c r="C24" s="416">
        <v>0</v>
      </c>
      <c r="D24" s="416">
        <v>0</v>
      </c>
      <c r="E24" s="416">
        <v>0</v>
      </c>
      <c r="F24" s="416">
        <v>0</v>
      </c>
      <c r="G24" s="416">
        <v>0</v>
      </c>
      <c r="H24" s="416">
        <v>0</v>
      </c>
      <c r="I24" s="416">
        <v>0</v>
      </c>
      <c r="J24" s="416">
        <v>0</v>
      </c>
      <c r="K24" s="416">
        <v>0</v>
      </c>
      <c r="L24" s="435">
        <v>0</v>
      </c>
      <c r="M24" s="324" t="e">
        <f>C24/'APPENDIX 45'!C24</f>
        <v>#DIV/0!</v>
      </c>
    </row>
    <row r="25" spans="2:13" ht="20.25" customHeight="1" x14ac:dyDescent="0.35">
      <c r="B25" s="415" t="s">
        <v>38</v>
      </c>
      <c r="C25" s="416">
        <v>682296955</v>
      </c>
      <c r="D25" s="416">
        <v>140262000</v>
      </c>
      <c r="E25" s="416">
        <v>130041342</v>
      </c>
      <c r="F25" s="416">
        <v>182013710</v>
      </c>
      <c r="G25" s="416">
        <v>571180</v>
      </c>
      <c r="H25" s="416">
        <v>1607550</v>
      </c>
      <c r="I25" s="416">
        <v>62713501</v>
      </c>
      <c r="J25" s="416">
        <v>142321545</v>
      </c>
      <c r="K25" s="416">
        <v>5844151</v>
      </c>
      <c r="L25" s="435">
        <v>665374979</v>
      </c>
      <c r="M25" s="324">
        <f>C25/'APPENDIX 45'!C25</f>
        <v>5219.6497395136057</v>
      </c>
    </row>
    <row r="26" spans="2:13" ht="20.25" customHeight="1" x14ac:dyDescent="0.35">
      <c r="B26" s="415" t="s">
        <v>39</v>
      </c>
      <c r="C26" s="416">
        <v>41384576858</v>
      </c>
      <c r="D26" s="416">
        <v>0</v>
      </c>
      <c r="E26" s="416">
        <v>751290</v>
      </c>
      <c r="F26" s="416">
        <v>0</v>
      </c>
      <c r="G26" s="416">
        <v>3067541</v>
      </c>
      <c r="H26" s="416">
        <v>9246632</v>
      </c>
      <c r="I26" s="416">
        <v>263409</v>
      </c>
      <c r="J26" s="416">
        <v>998882275</v>
      </c>
      <c r="K26" s="416">
        <v>15496890</v>
      </c>
      <c r="L26" s="435">
        <v>1027708037</v>
      </c>
      <c r="M26" s="324">
        <f>C26/'APPENDIX 45'!C26</f>
        <v>1190260.4279800535</v>
      </c>
    </row>
    <row r="27" spans="2:13" ht="20.25" customHeight="1" x14ac:dyDescent="0.35">
      <c r="B27" s="415" t="s">
        <v>40</v>
      </c>
      <c r="C27" s="416">
        <v>51523633491</v>
      </c>
      <c r="D27" s="416">
        <v>811284.01251091866</v>
      </c>
      <c r="E27" s="416">
        <v>211381169.03165719</v>
      </c>
      <c r="F27" s="416">
        <v>332765293.68393791</v>
      </c>
      <c r="G27" s="416">
        <v>53791066.877599202</v>
      </c>
      <c r="H27" s="416">
        <v>82459469.521858454</v>
      </c>
      <c r="I27" s="416">
        <v>150289054.44610751</v>
      </c>
      <c r="J27" s="416">
        <v>1345022885.820657</v>
      </c>
      <c r="K27" s="416">
        <v>18830783.525672019</v>
      </c>
      <c r="L27" s="435">
        <v>2195351006.9200001</v>
      </c>
      <c r="M27" s="324">
        <f>C27/'APPENDIX 45'!C27</f>
        <v>1943481.3281656671</v>
      </c>
    </row>
    <row r="28" spans="2:13" ht="20.25" customHeight="1" x14ac:dyDescent="0.35">
      <c r="B28" s="415" t="s">
        <v>41</v>
      </c>
      <c r="C28" s="416">
        <v>1360719428</v>
      </c>
      <c r="D28" s="416">
        <v>25154612</v>
      </c>
      <c r="E28" s="416">
        <v>23532976</v>
      </c>
      <c r="F28" s="416">
        <v>87268744</v>
      </c>
      <c r="G28" s="416">
        <v>2168325</v>
      </c>
      <c r="H28" s="416">
        <v>21255068</v>
      </c>
      <c r="I28" s="416">
        <v>99708093</v>
      </c>
      <c r="J28" s="416">
        <v>791108832</v>
      </c>
      <c r="K28" s="416">
        <v>1505828617</v>
      </c>
      <c r="L28" s="435">
        <v>2556025267</v>
      </c>
      <c r="M28" s="324">
        <f>C28/'APPENDIX 45'!C28</f>
        <v>54557.532897638426</v>
      </c>
    </row>
    <row r="29" spans="2:13" ht="20.25" customHeight="1" x14ac:dyDescent="0.35">
      <c r="B29" s="415" t="s">
        <v>282</v>
      </c>
      <c r="C29" s="416">
        <v>0</v>
      </c>
      <c r="D29" s="416">
        <v>0</v>
      </c>
      <c r="E29" s="416">
        <v>0</v>
      </c>
      <c r="F29" s="416">
        <v>0</v>
      </c>
      <c r="G29" s="416">
        <v>0</v>
      </c>
      <c r="H29" s="416">
        <v>0</v>
      </c>
      <c r="I29" s="416">
        <v>0</v>
      </c>
      <c r="J29" s="416">
        <v>0</v>
      </c>
      <c r="K29" s="416">
        <v>0</v>
      </c>
      <c r="L29" s="435">
        <v>0</v>
      </c>
      <c r="M29" s="324" t="e">
        <f>C29/'APPENDIX 45'!C29</f>
        <v>#DIV/0!</v>
      </c>
    </row>
    <row r="30" spans="2:13" ht="20.25" customHeight="1" x14ac:dyDescent="0.35">
      <c r="B30" s="415" t="s">
        <v>42</v>
      </c>
      <c r="C30" s="416">
        <v>30696057116</v>
      </c>
      <c r="D30" s="416">
        <v>124145850.9752723</v>
      </c>
      <c r="E30" s="416">
        <v>435436689.30350322</v>
      </c>
      <c r="F30" s="416">
        <v>408003375.51092029</v>
      </c>
      <c r="G30" s="416">
        <v>13176628.37821277</v>
      </c>
      <c r="H30" s="416">
        <v>47058584.049941383</v>
      </c>
      <c r="I30" s="416">
        <v>54251945.337779202</v>
      </c>
      <c r="J30" s="416">
        <v>946624376.42495525</v>
      </c>
      <c r="K30" s="416">
        <v>29401938.01941558</v>
      </c>
      <c r="L30" s="435">
        <v>2058099388</v>
      </c>
      <c r="M30" s="324">
        <f>C30/'APPENDIX 45'!C30</f>
        <v>451061.04236403981</v>
      </c>
    </row>
    <row r="31" spans="2:13" ht="20.25" customHeight="1" x14ac:dyDescent="0.35">
      <c r="B31" s="415" t="s">
        <v>283</v>
      </c>
      <c r="C31" s="416">
        <v>63265450172.029984</v>
      </c>
      <c r="D31" s="416">
        <v>0</v>
      </c>
      <c r="E31" s="416">
        <v>1169800316.1600001</v>
      </c>
      <c r="F31" s="416">
        <v>329247777.05000001</v>
      </c>
      <c r="G31" s="416">
        <v>0</v>
      </c>
      <c r="H31" s="416">
        <v>0</v>
      </c>
      <c r="I31" s="416">
        <v>518657</v>
      </c>
      <c r="J31" s="416">
        <v>325165193.4799996</v>
      </c>
      <c r="K31" s="416">
        <v>1120003</v>
      </c>
      <c r="L31" s="435">
        <v>1825851946.6899991</v>
      </c>
      <c r="M31" s="324">
        <f>C31/'APPENDIX 45'!C31</f>
        <v>1473551.2687387615</v>
      </c>
    </row>
    <row r="32" spans="2:13" ht="20.25" customHeight="1" x14ac:dyDescent="0.35">
      <c r="B32" s="415" t="s">
        <v>284</v>
      </c>
      <c r="C32" s="416">
        <v>4180998771.000001</v>
      </c>
      <c r="D32" s="416">
        <v>0</v>
      </c>
      <c r="E32" s="416">
        <v>347697489</v>
      </c>
      <c r="F32" s="416">
        <v>0</v>
      </c>
      <c r="G32" s="416">
        <v>1545447</v>
      </c>
      <c r="H32" s="416">
        <v>1195144</v>
      </c>
      <c r="I32" s="416">
        <v>3839551</v>
      </c>
      <c r="J32" s="416">
        <v>375430130</v>
      </c>
      <c r="K32" s="416">
        <v>0</v>
      </c>
      <c r="L32" s="435">
        <v>729707761</v>
      </c>
      <c r="M32" s="324">
        <f>C32/'APPENDIX 45'!C32</f>
        <v>1697522.846528624</v>
      </c>
    </row>
    <row r="33" spans="2:13" ht="20.25" customHeight="1" x14ac:dyDescent="0.35">
      <c r="B33" s="421" t="s">
        <v>285</v>
      </c>
      <c r="C33" s="416">
        <v>314949469290</v>
      </c>
      <c r="D33" s="416">
        <v>4347670</v>
      </c>
      <c r="E33" s="416">
        <v>270431962.38</v>
      </c>
      <c r="F33" s="416">
        <v>5049068</v>
      </c>
      <c r="G33" s="416">
        <v>4050000</v>
      </c>
      <c r="H33" s="416">
        <v>21052732</v>
      </c>
      <c r="I33" s="416">
        <v>36526211.280000001</v>
      </c>
      <c r="J33" s="416">
        <v>509223400.25</v>
      </c>
      <c r="K33" s="416">
        <v>36124667</v>
      </c>
      <c r="L33" s="435">
        <v>886805710.90999997</v>
      </c>
      <c r="M33" s="324">
        <f>C33/'APPENDIX 45'!C33</f>
        <v>4953905.0788033223</v>
      </c>
    </row>
    <row r="34" spans="2:13" ht="20.25" customHeight="1" x14ac:dyDescent="0.35">
      <c r="B34" s="415" t="s">
        <v>286</v>
      </c>
      <c r="C34" s="416">
        <v>10370221615.4</v>
      </c>
      <c r="D34" s="416">
        <v>16267018.64999998</v>
      </c>
      <c r="E34" s="416">
        <v>47937164.45000001</v>
      </c>
      <c r="F34" s="416">
        <v>7086750.1500000004</v>
      </c>
      <c r="G34" s="416">
        <v>25413779</v>
      </c>
      <c r="H34" s="416">
        <v>904493908.24999952</v>
      </c>
      <c r="I34" s="416">
        <v>194742910.50000009</v>
      </c>
      <c r="J34" s="416">
        <v>46197487.350000001</v>
      </c>
      <c r="K34" s="416">
        <v>23615821.350000001</v>
      </c>
      <c r="L34" s="435">
        <v>1265754839.6999991</v>
      </c>
      <c r="M34" s="324">
        <f>C34/'APPENDIX 45'!C34</f>
        <v>2417301.075850816</v>
      </c>
    </row>
    <row r="35" spans="2:13" ht="20.25" customHeight="1" x14ac:dyDescent="0.35">
      <c r="B35" s="421" t="s">
        <v>287</v>
      </c>
      <c r="C35" s="416">
        <v>23410000</v>
      </c>
      <c r="D35" s="416">
        <v>0</v>
      </c>
      <c r="E35" s="416">
        <v>583000</v>
      </c>
      <c r="F35" s="416">
        <v>1329000</v>
      </c>
      <c r="G35" s="416">
        <v>0</v>
      </c>
      <c r="H35" s="416">
        <v>0</v>
      </c>
      <c r="I35" s="416">
        <v>0</v>
      </c>
      <c r="J35" s="416">
        <v>1884000</v>
      </c>
      <c r="K35" s="416">
        <v>977195000</v>
      </c>
      <c r="L35" s="435">
        <v>980991000</v>
      </c>
      <c r="M35" s="324">
        <f>C35/'APPENDIX 45'!C35</f>
        <v>3344285.7142857141</v>
      </c>
    </row>
    <row r="36" spans="2:13" ht="20.25" customHeight="1" x14ac:dyDescent="0.35">
      <c r="B36" s="415" t="s">
        <v>288</v>
      </c>
      <c r="C36" s="416">
        <v>0</v>
      </c>
      <c r="D36" s="416">
        <v>0</v>
      </c>
      <c r="E36" s="416">
        <v>0</v>
      </c>
      <c r="F36" s="416">
        <v>0</v>
      </c>
      <c r="G36" s="416">
        <v>0</v>
      </c>
      <c r="H36" s="416">
        <v>0</v>
      </c>
      <c r="I36" s="416">
        <v>0</v>
      </c>
      <c r="J36" s="416">
        <v>0</v>
      </c>
      <c r="K36" s="416">
        <v>31559225</v>
      </c>
      <c r="L36" s="435">
        <v>31559225</v>
      </c>
      <c r="M36" s="324" t="e">
        <f>C36/'APPENDIX 45'!C36</f>
        <v>#DIV/0!</v>
      </c>
    </row>
    <row r="37" spans="2:13" ht="20.25" customHeight="1" x14ac:dyDescent="0.35">
      <c r="B37" s="415" t="s">
        <v>48</v>
      </c>
      <c r="C37" s="416">
        <v>434361826</v>
      </c>
      <c r="D37" s="416">
        <v>0</v>
      </c>
      <c r="E37" s="416">
        <v>11930687</v>
      </c>
      <c r="F37" s="416">
        <v>0</v>
      </c>
      <c r="G37" s="416">
        <v>1425432</v>
      </c>
      <c r="H37" s="416">
        <v>2849489</v>
      </c>
      <c r="I37" s="416">
        <v>66552</v>
      </c>
      <c r="J37" s="416">
        <v>0</v>
      </c>
      <c r="K37" s="416">
        <v>5546706</v>
      </c>
      <c r="L37" s="435">
        <v>21818866</v>
      </c>
      <c r="M37" s="324">
        <f>C37/'APPENDIX 45'!C37</f>
        <v>191940.70967741936</v>
      </c>
    </row>
    <row r="38" spans="2:13" ht="20.25" customHeight="1" x14ac:dyDescent="0.35">
      <c r="B38" s="415" t="s">
        <v>49</v>
      </c>
      <c r="C38" s="416">
        <v>7863696711</v>
      </c>
      <c r="D38" s="416">
        <v>0</v>
      </c>
      <c r="E38" s="416">
        <v>40195519</v>
      </c>
      <c r="F38" s="416">
        <v>80248492</v>
      </c>
      <c r="G38" s="416">
        <v>3568138</v>
      </c>
      <c r="H38" s="416">
        <v>1560040</v>
      </c>
      <c r="I38" s="416">
        <v>2422741</v>
      </c>
      <c r="J38" s="416">
        <v>17020425</v>
      </c>
      <c r="K38" s="416">
        <v>20760351</v>
      </c>
      <c r="L38" s="435">
        <v>165775706</v>
      </c>
      <c r="M38" s="324">
        <f>C38/'APPENDIX 45'!C38</f>
        <v>8148908.5088082906</v>
      </c>
    </row>
    <row r="39" spans="2:13" ht="20.25" customHeight="1" x14ac:dyDescent="0.35">
      <c r="B39" s="415" t="s">
        <v>289</v>
      </c>
      <c r="C39" s="416">
        <v>1127812396275</v>
      </c>
      <c r="D39" s="416">
        <v>13411143</v>
      </c>
      <c r="E39" s="416">
        <v>9444199</v>
      </c>
      <c r="F39" s="416">
        <v>37396443</v>
      </c>
      <c r="G39" s="416">
        <v>729304</v>
      </c>
      <c r="H39" s="416">
        <v>9990677</v>
      </c>
      <c r="I39" s="416">
        <v>10985751</v>
      </c>
      <c r="J39" s="416">
        <v>36963672</v>
      </c>
      <c r="K39" s="416">
        <v>1197366873.5</v>
      </c>
      <c r="L39" s="435">
        <v>1316288062.5</v>
      </c>
      <c r="M39" s="324">
        <f>C39/'APPENDIX 45'!C39</f>
        <v>856.81275092973328</v>
      </c>
    </row>
    <row r="40" spans="2:13" ht="20.25" customHeight="1" x14ac:dyDescent="0.35">
      <c r="B40" s="415" t="s">
        <v>50</v>
      </c>
      <c r="C40" s="416">
        <v>35271466956</v>
      </c>
      <c r="D40" s="425">
        <v>200000</v>
      </c>
      <c r="E40" s="425">
        <v>3334910</v>
      </c>
      <c r="F40" s="425">
        <v>1351360</v>
      </c>
      <c r="G40" s="425">
        <v>41457488</v>
      </c>
      <c r="H40" s="425">
        <v>16323190</v>
      </c>
      <c r="I40" s="425">
        <v>1636421</v>
      </c>
      <c r="J40" s="425">
        <v>122140000</v>
      </c>
      <c r="K40" s="425">
        <v>564971814</v>
      </c>
      <c r="L40" s="439">
        <v>751415183</v>
      </c>
      <c r="M40" s="324">
        <f>C40/'APPENDIX 45'!C40</f>
        <v>1143914.7355516637</v>
      </c>
    </row>
    <row r="41" spans="2:13" ht="20.25" customHeight="1" x14ac:dyDescent="0.35">
      <c r="B41" s="415" t="s">
        <v>51</v>
      </c>
      <c r="C41" s="416">
        <v>0</v>
      </c>
      <c r="D41" s="416">
        <v>0</v>
      </c>
      <c r="E41" s="416">
        <v>0</v>
      </c>
      <c r="F41" s="416">
        <v>0</v>
      </c>
      <c r="G41" s="416">
        <v>0</v>
      </c>
      <c r="H41" s="416">
        <v>0</v>
      </c>
      <c r="I41" s="416">
        <v>0</v>
      </c>
      <c r="J41" s="416">
        <v>0</v>
      </c>
      <c r="K41" s="416">
        <v>0</v>
      </c>
      <c r="L41" s="435">
        <v>0</v>
      </c>
      <c r="M41" s="324" t="e">
        <f>C41/'APPENDIX 45'!C41</f>
        <v>#DIV/0!</v>
      </c>
    </row>
    <row r="42" spans="2:13" ht="20.25" customHeight="1" x14ac:dyDescent="0.35">
      <c r="B42" s="415" t="s">
        <v>52</v>
      </c>
      <c r="C42" s="416">
        <v>0</v>
      </c>
      <c r="D42" s="416">
        <v>0</v>
      </c>
      <c r="E42" s="416">
        <v>0</v>
      </c>
      <c r="F42" s="416">
        <v>0</v>
      </c>
      <c r="G42" s="416">
        <v>0</v>
      </c>
      <c r="H42" s="416">
        <v>0</v>
      </c>
      <c r="I42" s="416">
        <v>0</v>
      </c>
      <c r="J42" s="416">
        <v>0</v>
      </c>
      <c r="K42" s="416">
        <v>0</v>
      </c>
      <c r="L42" s="435">
        <v>0</v>
      </c>
      <c r="M42" s="324" t="e">
        <f>C42/'APPENDIX 45'!C42</f>
        <v>#DIV/0!</v>
      </c>
    </row>
    <row r="43" spans="2:13" ht="20.25" customHeight="1" x14ac:dyDescent="0.35">
      <c r="B43" s="415" t="s">
        <v>54</v>
      </c>
      <c r="C43" s="416">
        <v>0</v>
      </c>
      <c r="D43" s="416">
        <v>0</v>
      </c>
      <c r="E43" s="416">
        <v>0</v>
      </c>
      <c r="F43" s="416">
        <v>0</v>
      </c>
      <c r="G43" s="416">
        <v>0</v>
      </c>
      <c r="H43" s="416">
        <v>0</v>
      </c>
      <c r="I43" s="416">
        <v>0</v>
      </c>
      <c r="J43" s="416">
        <v>0</v>
      </c>
      <c r="K43" s="416">
        <v>0</v>
      </c>
      <c r="L43" s="435">
        <v>0</v>
      </c>
      <c r="M43" s="324" t="e">
        <f>C43/'APPENDIX 45'!C43</f>
        <v>#DIV/0!</v>
      </c>
    </row>
    <row r="44" spans="2:13" ht="20.25" customHeight="1" thickBot="1" x14ac:dyDescent="0.4">
      <c r="B44" s="433" t="s">
        <v>55</v>
      </c>
      <c r="C44" s="436">
        <f t="shared" ref="C44:L44" si="0">SUM(C7:C43)</f>
        <v>13231165523942.77</v>
      </c>
      <c r="D44" s="436">
        <f t="shared" si="0"/>
        <v>1866411301.0027833</v>
      </c>
      <c r="E44" s="436">
        <f t="shared" si="0"/>
        <v>5182360279.1951599</v>
      </c>
      <c r="F44" s="436">
        <f t="shared" si="0"/>
        <v>4020903055.0598588</v>
      </c>
      <c r="G44" s="436">
        <f t="shared" si="0"/>
        <v>253856220.780812</v>
      </c>
      <c r="H44" s="436">
        <f t="shared" si="0"/>
        <v>1465752841.6217995</v>
      </c>
      <c r="I44" s="436">
        <f t="shared" si="0"/>
        <v>1997225977.7338867</v>
      </c>
      <c r="J44" s="436">
        <f t="shared" si="0"/>
        <v>11212181960.275612</v>
      </c>
      <c r="K44" s="436">
        <f t="shared" si="0"/>
        <v>6698367471.8600368</v>
      </c>
      <c r="L44" s="437">
        <f t="shared" si="0"/>
        <v>32697059107.529949</v>
      </c>
    </row>
    <row r="45" spans="2:13" ht="20.25" customHeight="1" x14ac:dyDescent="0.35">
      <c r="B45" s="778" t="s">
        <v>505</v>
      </c>
      <c r="C45" s="873"/>
      <c r="D45" s="873"/>
      <c r="E45" s="873"/>
      <c r="F45" s="873"/>
      <c r="G45" s="873"/>
      <c r="H45" s="873"/>
      <c r="I45" s="873"/>
      <c r="J45" s="873"/>
      <c r="K45" s="873"/>
      <c r="L45" s="873"/>
    </row>
  </sheetData>
  <sheetProtection algorithmName="SHA-512" hashValue="rC/2MqIudsyU/5eDnmYqC3vFvqUgVazU21YquLMh6jm3lloWbiWbtZs3yELySsjPiE5hLN1j5dbK7Oek0s/jpg==" saltValue="pbgwacPGCXV4XETwT3hzqA==" spinCount="100000" sheet="1" objects="1" scenarios="1"/>
  <mergeCells count="4">
    <mergeCell ref="B3:L3"/>
    <mergeCell ref="B45:L45"/>
    <mergeCell ref="D4:L4"/>
    <mergeCell ref="B6:L6"/>
  </mergeCells>
  <conditionalFormatting sqref="M8:M43">
    <cfRule type="colorScale" priority="1">
      <colorScale>
        <cfvo type="min"/>
        <cfvo type="percentile" val="50"/>
        <cfvo type="max"/>
        <color rgb="FF63BE7B"/>
        <color rgb="FFFFEB84"/>
        <color rgb="FFF8696B"/>
      </colorScale>
    </cfRule>
  </conditionalFormatting>
  <pageMargins left="0.7" right="0.7" top="0.75" bottom="0.75" header="0.3" footer="0.3"/>
  <pageSetup paperSize="9" orientation="portrait"/>
  <headerFooter>
    <oddFooter>&amp;C_x000D_&amp;1#&amp;"Calibri"&amp;11&amp;K000000 Britam Public</oddFooter>
  </headerFooter>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52">
    <tabColor rgb="FFCC9900"/>
  </sheetPr>
  <dimension ref="B2:P66"/>
  <sheetViews>
    <sheetView showGridLines="0" topLeftCell="A51" zoomScale="80" zoomScaleNormal="80" workbookViewId="0"/>
  </sheetViews>
  <sheetFormatPr defaultRowHeight="14.5" x14ac:dyDescent="0.35"/>
  <cols>
    <col min="2" max="2" width="11" customWidth="1"/>
    <col min="3" max="3" width="58.453125" customWidth="1"/>
    <col min="4" max="5" width="12.453125" hidden="1" customWidth="1"/>
    <col min="6" max="6" width="13.54296875" hidden="1" customWidth="1"/>
    <col min="7" max="9" width="13" hidden="1" customWidth="1"/>
    <col min="10" max="13" width="13" customWidth="1"/>
    <col min="14" max="14" width="13" bestFit="1" customWidth="1"/>
    <col min="15" max="15" width="10.453125" customWidth="1"/>
    <col min="16" max="16" width="16.90625" customWidth="1"/>
    <col min="17" max="17" width="37.1796875" bestFit="1" customWidth="1"/>
    <col min="18" max="19" width="10" bestFit="1" customWidth="1"/>
    <col min="20" max="20" width="10.54296875" bestFit="1" customWidth="1"/>
    <col min="21" max="22" width="11" bestFit="1" customWidth="1"/>
  </cols>
  <sheetData>
    <row r="2" spans="2:16" ht="15" thickBot="1" x14ac:dyDescent="0.4"/>
    <row r="3" spans="2:16" ht="15.5" thickTop="1" thickBot="1" x14ac:dyDescent="0.4">
      <c r="B3" s="695"/>
      <c r="C3" s="696"/>
      <c r="D3" s="696"/>
      <c r="E3" s="696"/>
      <c r="F3" s="696"/>
      <c r="G3" s="696"/>
      <c r="H3" s="696"/>
      <c r="I3" s="696"/>
      <c r="J3" s="696"/>
      <c r="K3" s="696"/>
      <c r="L3" s="696"/>
      <c r="M3" s="696"/>
      <c r="N3" s="696"/>
      <c r="O3" s="696"/>
      <c r="P3" s="697"/>
    </row>
    <row r="4" spans="2:16" ht="26.25" customHeight="1" thickBot="1" x14ac:dyDescent="0.55000000000000004">
      <c r="B4" s="698"/>
      <c r="C4" s="779" t="s">
        <v>235</v>
      </c>
      <c r="D4" s="750"/>
      <c r="E4" s="750"/>
      <c r="F4" s="750"/>
      <c r="G4" s="750"/>
      <c r="H4" s="751"/>
      <c r="I4" s="692"/>
      <c r="J4" s="692"/>
      <c r="K4" s="692"/>
      <c r="L4" s="692"/>
      <c r="M4" s="692"/>
      <c r="N4" s="693"/>
      <c r="O4" s="694"/>
      <c r="P4" s="699"/>
    </row>
    <row r="5" spans="2:16" ht="15" customHeight="1" x14ac:dyDescent="0.35">
      <c r="B5" s="698"/>
      <c r="C5" s="700"/>
      <c r="D5" s="700"/>
      <c r="E5" s="700"/>
      <c r="F5" s="700"/>
      <c r="G5" s="700"/>
      <c r="H5" s="700"/>
      <c r="I5" s="700"/>
      <c r="J5" s="700"/>
      <c r="K5" s="700"/>
      <c r="L5" s="700"/>
      <c r="M5" s="700"/>
      <c r="N5" s="700"/>
      <c r="O5" s="700"/>
      <c r="P5" s="699"/>
    </row>
    <row r="6" spans="2:16" x14ac:dyDescent="0.35">
      <c r="B6" s="698"/>
      <c r="P6" s="701"/>
    </row>
    <row r="7" spans="2:16" ht="15" customHeight="1" thickBot="1" x14ac:dyDescent="0.4">
      <c r="B7" s="698"/>
      <c r="C7" s="23" t="s">
        <v>236</v>
      </c>
      <c r="P7" s="701"/>
    </row>
    <row r="8" spans="2:16" x14ac:dyDescent="0.35">
      <c r="B8" s="698"/>
      <c r="C8" s="784" t="s">
        <v>237</v>
      </c>
      <c r="D8" s="783" t="s">
        <v>186</v>
      </c>
      <c r="E8" s="753"/>
      <c r="F8" s="753"/>
      <c r="G8" s="753"/>
      <c r="H8" s="753"/>
      <c r="I8" s="753"/>
      <c r="J8" s="753"/>
      <c r="K8" s="753"/>
      <c r="L8" s="753"/>
      <c r="M8" s="753"/>
      <c r="N8" s="754"/>
      <c r="O8" s="780" t="s">
        <v>202</v>
      </c>
      <c r="P8" s="701"/>
    </row>
    <row r="9" spans="2:16" ht="46.5" customHeight="1" thickBot="1" x14ac:dyDescent="0.4">
      <c r="B9" s="698"/>
      <c r="C9" s="774"/>
      <c r="D9" s="291">
        <v>2013</v>
      </c>
      <c r="E9" s="291">
        <v>2014</v>
      </c>
      <c r="F9" s="291">
        <v>2015</v>
      </c>
      <c r="G9" s="291">
        <v>2016</v>
      </c>
      <c r="H9" s="291">
        <v>2017</v>
      </c>
      <c r="I9" s="291">
        <v>2018</v>
      </c>
      <c r="J9" s="291">
        <v>2019</v>
      </c>
      <c r="K9" s="291">
        <v>2020</v>
      </c>
      <c r="L9" s="291">
        <v>2021</v>
      </c>
      <c r="M9" s="291">
        <f>L9+1</f>
        <v>2022</v>
      </c>
      <c r="N9" s="291">
        <f>M9+1</f>
        <v>2023</v>
      </c>
      <c r="O9" s="777"/>
      <c r="P9" s="701"/>
    </row>
    <row r="10" spans="2:16" ht="18" customHeight="1" x14ac:dyDescent="0.35">
      <c r="B10" s="698"/>
      <c r="C10" s="336" t="s">
        <v>238</v>
      </c>
      <c r="D10" s="334">
        <v>1127429</v>
      </c>
      <c r="E10" s="334">
        <v>1200632</v>
      </c>
      <c r="F10" s="328">
        <v>1484892</v>
      </c>
      <c r="G10" s="328">
        <v>1476801</v>
      </c>
      <c r="H10" s="328">
        <v>1726496</v>
      </c>
      <c r="I10" s="328">
        <v>2134254</v>
      </c>
      <c r="J10" s="328">
        <v>2109320</v>
      </c>
      <c r="K10" s="328">
        <v>2963413</v>
      </c>
      <c r="L10" s="328">
        <v>3094410</v>
      </c>
      <c r="M10" s="328">
        <v>3564550</v>
      </c>
      <c r="N10" s="330">
        <f>'APPENDIX 19'!C$43</f>
        <v>4558255.0278900005</v>
      </c>
      <c r="O10" s="337">
        <f t="shared" ref="O10:O23" si="0">(N10-M10)/ABS(M10) *100</f>
        <v>27.877432716331668</v>
      </c>
      <c r="P10" s="701"/>
    </row>
    <row r="11" spans="2:16" ht="18" customHeight="1" x14ac:dyDescent="0.35">
      <c r="B11" s="698"/>
      <c r="C11" s="325" t="s">
        <v>239</v>
      </c>
      <c r="D11" s="62">
        <v>2776577</v>
      </c>
      <c r="E11" s="62">
        <v>3547973</v>
      </c>
      <c r="F11" s="155">
        <v>3794202</v>
      </c>
      <c r="G11" s="155">
        <v>3473125</v>
      </c>
      <c r="H11" s="155">
        <v>4190323</v>
      </c>
      <c r="I11" s="155">
        <v>3691508</v>
      </c>
      <c r="J11" s="155">
        <v>3502268</v>
      </c>
      <c r="K11" s="155">
        <v>3249381</v>
      </c>
      <c r="L11" s="155">
        <v>4283167</v>
      </c>
      <c r="M11" s="155">
        <v>5064942</v>
      </c>
      <c r="N11" s="156">
        <f>'APPENDIX 19'!D$43</f>
        <v>4418420.9174299994</v>
      </c>
      <c r="O11" s="337">
        <f t="shared" si="0"/>
        <v>-12.764629537120081</v>
      </c>
      <c r="P11" s="701"/>
    </row>
    <row r="12" spans="2:16" ht="18" customHeight="1" x14ac:dyDescent="0.35">
      <c r="B12" s="698"/>
      <c r="C12" s="325" t="s">
        <v>240</v>
      </c>
      <c r="D12" s="62">
        <v>1272835</v>
      </c>
      <c r="E12" s="62">
        <v>1347967</v>
      </c>
      <c r="F12" s="155">
        <v>1388204</v>
      </c>
      <c r="G12" s="155">
        <v>1482865</v>
      </c>
      <c r="H12" s="155">
        <v>1570425</v>
      </c>
      <c r="I12" s="155">
        <v>1595804</v>
      </c>
      <c r="J12" s="155">
        <v>1672639</v>
      </c>
      <c r="K12" s="155">
        <v>1795320</v>
      </c>
      <c r="L12" s="155">
        <v>1770893</v>
      </c>
      <c r="M12" s="155">
        <v>1815381</v>
      </c>
      <c r="N12" s="156">
        <f>'APPENDIX 19'!E$43</f>
        <v>2033910.2284100002</v>
      </c>
      <c r="O12" s="337">
        <f t="shared" si="0"/>
        <v>12.037650961974384</v>
      </c>
      <c r="P12" s="701"/>
    </row>
    <row r="13" spans="2:16" ht="18" customHeight="1" x14ac:dyDescent="0.35">
      <c r="B13" s="698"/>
      <c r="C13" s="325" t="s">
        <v>241</v>
      </c>
      <c r="D13" s="62">
        <v>7637802</v>
      </c>
      <c r="E13" s="62">
        <v>8757929</v>
      </c>
      <c r="F13" s="155">
        <v>9547284</v>
      </c>
      <c r="G13" s="155">
        <v>10062935</v>
      </c>
      <c r="H13" s="155">
        <v>11130626</v>
      </c>
      <c r="I13" s="155">
        <v>10824386</v>
      </c>
      <c r="J13" s="155">
        <v>10870577</v>
      </c>
      <c r="K13" s="155">
        <v>10776438</v>
      </c>
      <c r="L13" s="155">
        <v>12949770</v>
      </c>
      <c r="M13" s="155">
        <v>16828541</v>
      </c>
      <c r="N13" s="156">
        <f>'APPENDIX 19'!F$43</f>
        <v>19599454.897230003</v>
      </c>
      <c r="O13" s="337">
        <f t="shared" si="0"/>
        <v>16.465562268469995</v>
      </c>
      <c r="P13" s="701"/>
    </row>
    <row r="14" spans="2:16" ht="18" customHeight="1" x14ac:dyDescent="0.35">
      <c r="B14" s="698"/>
      <c r="C14" s="325" t="s">
        <v>242</v>
      </c>
      <c r="D14" s="62">
        <v>1560128</v>
      </c>
      <c r="E14" s="62">
        <v>1891331</v>
      </c>
      <c r="F14" s="155">
        <v>2191880</v>
      </c>
      <c r="G14" s="155">
        <v>2520106</v>
      </c>
      <c r="H14" s="155">
        <v>2817584</v>
      </c>
      <c r="I14" s="155">
        <v>2728902</v>
      </c>
      <c r="J14" s="155">
        <v>3124267</v>
      </c>
      <c r="K14" s="155">
        <v>3124468</v>
      </c>
      <c r="L14" s="155">
        <v>3358022</v>
      </c>
      <c r="M14" s="155">
        <v>3723336</v>
      </c>
      <c r="N14" s="156">
        <f>'APPENDIX 19'!G$43</f>
        <v>4657627.8131800005</v>
      </c>
      <c r="O14" s="337">
        <f t="shared" si="0"/>
        <v>25.092868684964248</v>
      </c>
      <c r="P14" s="701"/>
    </row>
    <row r="15" spans="2:16" ht="18" customHeight="1" x14ac:dyDescent="0.35">
      <c r="B15" s="698"/>
      <c r="C15" s="325" t="s">
        <v>243</v>
      </c>
      <c r="D15" s="62">
        <v>2775148</v>
      </c>
      <c r="E15" s="62">
        <v>2726463</v>
      </c>
      <c r="F15" s="155">
        <v>2852402</v>
      </c>
      <c r="G15" s="155">
        <v>2604270</v>
      </c>
      <c r="H15" s="155">
        <v>3555639</v>
      </c>
      <c r="I15" s="155">
        <v>3370608</v>
      </c>
      <c r="J15" s="155">
        <v>3188714</v>
      </c>
      <c r="K15" s="155">
        <v>3063641</v>
      </c>
      <c r="L15" s="155">
        <v>3637910</v>
      </c>
      <c r="M15" s="155">
        <v>4054753</v>
      </c>
      <c r="N15" s="156">
        <f>'APPENDIX 19'!H$43</f>
        <v>4350599.2106299987</v>
      </c>
      <c r="O15" s="337">
        <f t="shared" si="0"/>
        <v>7.2962819345592376</v>
      </c>
      <c r="P15" s="701"/>
    </row>
    <row r="16" spans="2:16" ht="18" customHeight="1" x14ac:dyDescent="0.35">
      <c r="B16" s="698"/>
      <c r="C16" s="325" t="s">
        <v>244</v>
      </c>
      <c r="D16" s="62">
        <v>13909445</v>
      </c>
      <c r="E16" s="62">
        <v>16382944</v>
      </c>
      <c r="F16" s="155">
        <v>18430997</v>
      </c>
      <c r="G16" s="155">
        <v>20460256</v>
      </c>
      <c r="H16" s="155">
        <v>21484964</v>
      </c>
      <c r="I16" s="155">
        <v>22495605</v>
      </c>
      <c r="J16" s="155">
        <v>23431002</v>
      </c>
      <c r="K16" s="155">
        <v>23449022</v>
      </c>
      <c r="L16" s="155">
        <v>24626670</v>
      </c>
      <c r="M16" s="155">
        <v>27855160</v>
      </c>
      <c r="N16" s="156">
        <f>'APPENDIX 19'!I$43</f>
        <v>30390061.967635889</v>
      </c>
      <c r="O16" s="337">
        <f t="shared" si="0"/>
        <v>9.1002958433406533</v>
      </c>
      <c r="P16" s="701"/>
    </row>
    <row r="17" spans="2:16" ht="18" customHeight="1" x14ac:dyDescent="0.35">
      <c r="B17" s="698"/>
      <c r="C17" s="325" t="s">
        <v>245</v>
      </c>
      <c r="D17" s="62">
        <v>19536285</v>
      </c>
      <c r="E17" s="62">
        <v>22553021</v>
      </c>
      <c r="F17" s="155">
        <v>24091465</v>
      </c>
      <c r="G17" s="155">
        <v>24025770</v>
      </c>
      <c r="H17" s="155">
        <v>23226291</v>
      </c>
      <c r="I17" s="155">
        <v>23593081</v>
      </c>
      <c r="J17" s="155">
        <v>23049684</v>
      </c>
      <c r="K17" s="155">
        <v>21279353</v>
      </c>
      <c r="L17" s="155">
        <v>24279823</v>
      </c>
      <c r="M17" s="155">
        <v>26132363</v>
      </c>
      <c r="N17" s="156">
        <f>('APPENDIX 19'!J$43+'APPENDIX 19'!K$43)</f>
        <v>27034778.044577096</v>
      </c>
      <c r="O17" s="337">
        <f t="shared" si="0"/>
        <v>3.453247012438545</v>
      </c>
      <c r="P17" s="701"/>
    </row>
    <row r="18" spans="2:16" ht="18" customHeight="1" x14ac:dyDescent="0.35">
      <c r="B18" s="698"/>
      <c r="C18" s="325" t="s">
        <v>246</v>
      </c>
      <c r="D18" s="62">
        <v>3250304</v>
      </c>
      <c r="E18" s="62">
        <v>3604559</v>
      </c>
      <c r="F18" s="155">
        <v>3882018</v>
      </c>
      <c r="G18" s="155">
        <v>3997282</v>
      </c>
      <c r="H18" s="155">
        <v>3516204</v>
      </c>
      <c r="I18" s="155">
        <v>3157233</v>
      </c>
      <c r="J18" s="155">
        <v>3283857</v>
      </c>
      <c r="K18" s="155">
        <v>2362292</v>
      </c>
      <c r="L18" s="155">
        <v>2400674</v>
      </c>
      <c r="M18" s="155">
        <v>2331266</v>
      </c>
      <c r="N18" s="156">
        <f>'APPENDIX 19'!L$43</f>
        <v>2912686.2850447888</v>
      </c>
      <c r="O18" s="337">
        <f t="shared" si="0"/>
        <v>24.940109152914719</v>
      </c>
      <c r="P18" s="701"/>
    </row>
    <row r="19" spans="2:16" ht="18" customHeight="1" x14ac:dyDescent="0.35">
      <c r="B19" s="698"/>
      <c r="C19" s="325" t="s">
        <v>247</v>
      </c>
      <c r="D19" s="62">
        <v>3289650</v>
      </c>
      <c r="E19" s="62">
        <v>3553715</v>
      </c>
      <c r="F19" s="155">
        <v>3786845</v>
      </c>
      <c r="G19" s="155">
        <v>3774820</v>
      </c>
      <c r="H19" s="155">
        <v>3784701</v>
      </c>
      <c r="I19" s="155">
        <v>3863654</v>
      </c>
      <c r="J19" s="155">
        <v>3835945</v>
      </c>
      <c r="K19" s="155">
        <v>3851366</v>
      </c>
      <c r="L19" s="155">
        <v>3992205</v>
      </c>
      <c r="M19" s="155">
        <v>4119725</v>
      </c>
      <c r="N19" s="156">
        <f>'APPENDIX 19'!M$43</f>
        <v>4804871.9039899986</v>
      </c>
      <c r="O19" s="337">
        <f t="shared" si="0"/>
        <v>16.630889294552397</v>
      </c>
      <c r="P19" s="701"/>
    </row>
    <row r="20" spans="2:16" ht="18" customHeight="1" x14ac:dyDescent="0.35">
      <c r="B20" s="698"/>
      <c r="C20" s="325" t="s">
        <v>248</v>
      </c>
      <c r="D20" s="62">
        <v>4666576</v>
      </c>
      <c r="E20" s="62">
        <v>5174648</v>
      </c>
      <c r="F20" s="155">
        <v>5346077</v>
      </c>
      <c r="G20" s="155">
        <v>5601571</v>
      </c>
      <c r="H20" s="155">
        <v>5675906</v>
      </c>
      <c r="I20" s="155">
        <v>6225354</v>
      </c>
      <c r="J20" s="155">
        <v>6358473</v>
      </c>
      <c r="K20" s="155">
        <v>6233992</v>
      </c>
      <c r="L20" s="155">
        <v>10659325</v>
      </c>
      <c r="M20" s="155">
        <v>11712076</v>
      </c>
      <c r="N20" s="156">
        <f>'APPENDIX 19'!N$43</f>
        <v>13017334.434619999</v>
      </c>
      <c r="O20" s="337">
        <f t="shared" si="0"/>
        <v>11.14455229474261</v>
      </c>
      <c r="P20" s="701"/>
    </row>
    <row r="21" spans="2:16" ht="18" customHeight="1" x14ac:dyDescent="0.35">
      <c r="B21" s="698"/>
      <c r="C21" s="325" t="s">
        <v>249</v>
      </c>
      <c r="D21" s="62">
        <v>20507131</v>
      </c>
      <c r="E21" s="62">
        <v>25315035</v>
      </c>
      <c r="F21" s="157">
        <v>29516467</v>
      </c>
      <c r="G21" s="157">
        <v>38520439</v>
      </c>
      <c r="H21" s="157">
        <v>38337371</v>
      </c>
      <c r="I21" s="157">
        <v>40195984</v>
      </c>
      <c r="J21" s="157">
        <v>42348102</v>
      </c>
      <c r="K21" s="157">
        <v>45061539</v>
      </c>
      <c r="L21" s="157">
        <v>47586164</v>
      </c>
      <c r="M21" s="157">
        <v>54839172</v>
      </c>
      <c r="N21" s="156">
        <f>'APPENDIX 19'!O$43</f>
        <v>66227983.107031062</v>
      </c>
      <c r="O21" s="337">
        <f t="shared" si="0"/>
        <v>20.76765693513947</v>
      </c>
      <c r="P21" s="701"/>
    </row>
    <row r="22" spans="2:16" ht="18" customHeight="1" x14ac:dyDescent="0.35">
      <c r="B22" s="698"/>
      <c r="C22" s="325" t="s">
        <v>250</v>
      </c>
      <c r="D22" s="62">
        <v>2456310</v>
      </c>
      <c r="E22" s="62">
        <v>3120075</v>
      </c>
      <c r="F22" s="155">
        <v>3487951</v>
      </c>
      <c r="G22" s="155">
        <v>3710221</v>
      </c>
      <c r="H22" s="155">
        <v>3763080</v>
      </c>
      <c r="I22" s="155">
        <v>3635343</v>
      </c>
      <c r="J22" s="155">
        <v>3741207</v>
      </c>
      <c r="K22" s="155">
        <v>3847235</v>
      </c>
      <c r="L22" s="155">
        <v>4142108</v>
      </c>
      <c r="M22" s="155">
        <v>3698214</v>
      </c>
      <c r="N22" s="156">
        <f>'APPENDIX 19'!P$43</f>
        <v>6871090.4818921806</v>
      </c>
      <c r="O22" s="337">
        <f t="shared" si="0"/>
        <v>85.794831826719076</v>
      </c>
      <c r="P22" s="701"/>
    </row>
    <row r="23" spans="2:16" ht="18" customHeight="1" thickBot="1" x14ac:dyDescent="0.4">
      <c r="B23" s="698"/>
      <c r="C23" s="331" t="s">
        <v>251</v>
      </c>
      <c r="D23" s="284">
        <v>84765620</v>
      </c>
      <c r="E23" s="284">
        <v>99176292</v>
      </c>
      <c r="F23" s="284">
        <v>109800684</v>
      </c>
      <c r="G23" s="284">
        <v>121710461</v>
      </c>
      <c r="H23" s="284">
        <v>124779610</v>
      </c>
      <c r="I23" s="284">
        <v>127511716</v>
      </c>
      <c r="J23" s="284">
        <v>130516055</v>
      </c>
      <c r="K23" s="284">
        <v>131057460</v>
      </c>
      <c r="L23" s="284">
        <v>146781141</v>
      </c>
      <c r="M23" s="284">
        <v>165739479</v>
      </c>
      <c r="N23" s="284">
        <f>SUM(N10:N22)</f>
        <v>190877074.319561</v>
      </c>
      <c r="O23" s="338">
        <f t="shared" si="0"/>
        <v>15.166932749656468</v>
      </c>
      <c r="P23" s="701"/>
    </row>
    <row r="24" spans="2:16" x14ac:dyDescent="0.35">
      <c r="B24" s="698"/>
      <c r="C24" s="785" t="s">
        <v>234</v>
      </c>
      <c r="D24" s="786"/>
      <c r="E24" s="786"/>
      <c r="F24" s="786"/>
      <c r="G24" s="786"/>
      <c r="H24" s="786"/>
      <c r="I24" s="786"/>
      <c r="J24" s="786"/>
      <c r="K24" s="786"/>
      <c r="L24" s="786"/>
      <c r="M24" s="786"/>
      <c r="N24" s="786"/>
      <c r="O24" s="786"/>
      <c r="P24" s="787"/>
    </row>
    <row r="25" spans="2:16" x14ac:dyDescent="0.35">
      <c r="B25" s="698"/>
      <c r="P25" s="701"/>
    </row>
    <row r="26" spans="2:16" x14ac:dyDescent="0.35">
      <c r="B26" s="698"/>
      <c r="P26" s="701"/>
    </row>
    <row r="27" spans="2:16" ht="15" customHeight="1" thickBot="1" x14ac:dyDescent="0.4">
      <c r="B27" s="698"/>
      <c r="C27" s="23" t="s">
        <v>252</v>
      </c>
      <c r="P27" s="701"/>
    </row>
    <row r="28" spans="2:16" ht="17.25" customHeight="1" x14ac:dyDescent="0.35">
      <c r="B28" s="698"/>
      <c r="C28" s="782" t="s">
        <v>237</v>
      </c>
      <c r="D28" s="781" t="s">
        <v>186</v>
      </c>
      <c r="E28" s="753"/>
      <c r="F28" s="753"/>
      <c r="G28" s="753"/>
      <c r="H28" s="753"/>
      <c r="I28" s="753"/>
      <c r="J28" s="753"/>
      <c r="K28" s="753"/>
      <c r="L28" s="753"/>
      <c r="M28" s="753"/>
      <c r="N28" s="754"/>
      <c r="O28" s="780" t="str">
        <f>O8</f>
        <v>Annual Change 2023/2022 %</v>
      </c>
      <c r="P28" s="701"/>
    </row>
    <row r="29" spans="2:16" ht="43" customHeight="1" thickBot="1" x14ac:dyDescent="0.4">
      <c r="B29" s="698"/>
      <c r="C29" s="774"/>
      <c r="D29" s="291">
        <v>2013</v>
      </c>
      <c r="E29" s="291">
        <v>2014</v>
      </c>
      <c r="F29" s="291">
        <v>2015</v>
      </c>
      <c r="G29" s="291">
        <v>2016</v>
      </c>
      <c r="H29" s="291">
        <v>2017</v>
      </c>
      <c r="I29" s="301">
        <v>2018</v>
      </c>
      <c r="J29" s="301">
        <v>2019</v>
      </c>
      <c r="K29" s="301">
        <v>2020</v>
      </c>
      <c r="L29" s="301">
        <v>2021</v>
      </c>
      <c r="M29" s="301">
        <f>L29+1</f>
        <v>2022</v>
      </c>
      <c r="N29" s="301">
        <f>M29+1</f>
        <v>2023</v>
      </c>
      <c r="O29" s="777"/>
      <c r="P29" s="701"/>
    </row>
    <row r="30" spans="2:16" ht="17.25" customHeight="1" x14ac:dyDescent="0.35">
      <c r="B30" s="698"/>
      <c r="C30" s="326" t="s">
        <v>238</v>
      </c>
      <c r="D30" s="327">
        <v>15144</v>
      </c>
      <c r="E30" s="328">
        <v>5915</v>
      </c>
      <c r="F30" s="328">
        <v>12888</v>
      </c>
      <c r="G30" s="328">
        <v>69815</v>
      </c>
      <c r="H30" s="328">
        <v>-48571</v>
      </c>
      <c r="I30" s="329">
        <v>28336</v>
      </c>
      <c r="J30" s="329">
        <v>9285</v>
      </c>
      <c r="K30" s="329">
        <v>43775</v>
      </c>
      <c r="L30" s="329">
        <v>-3515</v>
      </c>
      <c r="M30" s="329">
        <v>5880</v>
      </c>
      <c r="N30" s="330">
        <f>'APPENDIX 40'!C$43</f>
        <v>13059.943999115716</v>
      </c>
      <c r="O30" s="337">
        <f t="shared" ref="O30:O43" si="1">(N30-M30)/ABS(M30) *100</f>
        <v>122.10789114142375</v>
      </c>
      <c r="P30" s="701"/>
    </row>
    <row r="31" spans="2:16" ht="17.25" customHeight="1" x14ac:dyDescent="0.35">
      <c r="B31" s="698"/>
      <c r="C31" s="272" t="s">
        <v>239</v>
      </c>
      <c r="D31" s="282">
        <v>301706</v>
      </c>
      <c r="E31" s="155">
        <v>366679</v>
      </c>
      <c r="F31" s="155">
        <v>468625</v>
      </c>
      <c r="G31" s="155">
        <v>448796</v>
      </c>
      <c r="H31" s="155">
        <v>431756</v>
      </c>
      <c r="I31" s="302">
        <v>411244</v>
      </c>
      <c r="J31" s="302">
        <v>597785</v>
      </c>
      <c r="K31" s="302">
        <v>697881</v>
      </c>
      <c r="L31" s="302">
        <v>592670</v>
      </c>
      <c r="M31" s="302">
        <v>708591</v>
      </c>
      <c r="N31" s="156">
        <f>'APPENDIX 40'!D$43</f>
        <v>641779.57479072711</v>
      </c>
      <c r="O31" s="337">
        <f t="shared" si="1"/>
        <v>-9.4287713517773852</v>
      </c>
      <c r="P31" s="701"/>
    </row>
    <row r="32" spans="2:16" ht="17.25" customHeight="1" x14ac:dyDescent="0.35">
      <c r="B32" s="698"/>
      <c r="C32" s="272" t="s">
        <v>240</v>
      </c>
      <c r="D32" s="282">
        <v>337000</v>
      </c>
      <c r="E32" s="155">
        <v>289864</v>
      </c>
      <c r="F32" s="155">
        <v>483004</v>
      </c>
      <c r="G32" s="155">
        <v>523792</v>
      </c>
      <c r="H32" s="155">
        <v>309981</v>
      </c>
      <c r="I32" s="302">
        <v>477500</v>
      </c>
      <c r="J32" s="302">
        <v>414559</v>
      </c>
      <c r="K32" s="302">
        <v>394133</v>
      </c>
      <c r="L32" s="302">
        <v>421323</v>
      </c>
      <c r="M32" s="302">
        <v>205136</v>
      </c>
      <c r="N32" s="156">
        <f>'APPENDIX 40'!E$43</f>
        <v>376884.55892365536</v>
      </c>
      <c r="O32" s="337">
        <f t="shared" si="1"/>
        <v>83.724240954125733</v>
      </c>
      <c r="P32" s="701"/>
    </row>
    <row r="33" spans="2:16" ht="17.25" customHeight="1" x14ac:dyDescent="0.35">
      <c r="B33" s="698"/>
      <c r="C33" s="272" t="s">
        <v>241</v>
      </c>
      <c r="D33" s="282">
        <v>803448</v>
      </c>
      <c r="E33" s="155">
        <v>801192</v>
      </c>
      <c r="F33" s="155">
        <v>1177669</v>
      </c>
      <c r="G33" s="155">
        <v>988870</v>
      </c>
      <c r="H33" s="155">
        <v>1100373</v>
      </c>
      <c r="I33" s="302">
        <v>1141362</v>
      </c>
      <c r="J33" s="302">
        <v>825219</v>
      </c>
      <c r="K33" s="302">
        <v>1149283</v>
      </c>
      <c r="L33" s="302">
        <v>979632</v>
      </c>
      <c r="M33" s="302">
        <v>1486378</v>
      </c>
      <c r="N33" s="156">
        <f>'APPENDIX 40'!F$43</f>
        <v>1165943.24753178</v>
      </c>
      <c r="O33" s="337">
        <f t="shared" si="1"/>
        <v>-21.55809306032651</v>
      </c>
      <c r="P33" s="701"/>
    </row>
    <row r="34" spans="2:16" ht="17.25" customHeight="1" x14ac:dyDescent="0.35">
      <c r="B34" s="698"/>
      <c r="C34" s="272" t="s">
        <v>242</v>
      </c>
      <c r="D34" s="282">
        <v>253807</v>
      </c>
      <c r="E34" s="155">
        <v>316224</v>
      </c>
      <c r="F34" s="155">
        <v>430841</v>
      </c>
      <c r="G34" s="155">
        <v>661618</v>
      </c>
      <c r="H34" s="155">
        <v>340822</v>
      </c>
      <c r="I34" s="302">
        <v>597548</v>
      </c>
      <c r="J34" s="302">
        <v>399152</v>
      </c>
      <c r="K34" s="302">
        <v>462135</v>
      </c>
      <c r="L34" s="302">
        <v>636608</v>
      </c>
      <c r="M34" s="302">
        <v>513688</v>
      </c>
      <c r="N34" s="156">
        <f>'APPENDIX 40'!G$43</f>
        <v>1045904.0364522231</v>
      </c>
      <c r="O34" s="337">
        <f t="shared" si="1"/>
        <v>103.60686573410769</v>
      </c>
      <c r="P34" s="701"/>
    </row>
    <row r="35" spans="2:16" ht="17.25" customHeight="1" x14ac:dyDescent="0.35">
      <c r="B35" s="698"/>
      <c r="C35" s="272" t="s">
        <v>243</v>
      </c>
      <c r="D35" s="282">
        <v>560436</v>
      </c>
      <c r="E35" s="155">
        <v>566269</v>
      </c>
      <c r="F35" s="155">
        <v>631426</v>
      </c>
      <c r="G35" s="155">
        <v>503037</v>
      </c>
      <c r="H35" s="155">
        <v>725376</v>
      </c>
      <c r="I35" s="302">
        <v>669398</v>
      </c>
      <c r="J35" s="302">
        <v>669464</v>
      </c>
      <c r="K35" s="302">
        <v>598869</v>
      </c>
      <c r="L35" s="302">
        <v>1043536</v>
      </c>
      <c r="M35" s="302">
        <v>748793</v>
      </c>
      <c r="N35" s="156">
        <f>'APPENDIX 40'!H$43</f>
        <v>660394.29314311419</v>
      </c>
      <c r="O35" s="337">
        <f t="shared" si="1"/>
        <v>-11.805493221342321</v>
      </c>
      <c r="P35" s="701"/>
    </row>
    <row r="36" spans="2:16" ht="17.25" customHeight="1" x14ac:dyDescent="0.35">
      <c r="B36" s="698"/>
      <c r="C36" s="272" t="s">
        <v>244</v>
      </c>
      <c r="D36" s="282">
        <v>8784204</v>
      </c>
      <c r="E36" s="155">
        <v>10957919</v>
      </c>
      <c r="F36" s="155">
        <v>12723572</v>
      </c>
      <c r="G36" s="155">
        <v>14968463</v>
      </c>
      <c r="H36" s="155">
        <v>14181895</v>
      </c>
      <c r="I36" s="302">
        <v>14301162</v>
      </c>
      <c r="J36" s="302">
        <v>16635527</v>
      </c>
      <c r="K36" s="302">
        <v>15418425</v>
      </c>
      <c r="L36" s="302">
        <v>18015197</v>
      </c>
      <c r="M36" s="302">
        <v>19585676</v>
      </c>
      <c r="N36" s="156">
        <f>'APPENDIX 40'!I$43</f>
        <v>19690872.217749115</v>
      </c>
      <c r="O36" s="337">
        <f t="shared" si="1"/>
        <v>0.53710792391906759</v>
      </c>
      <c r="P36" s="701"/>
    </row>
    <row r="37" spans="2:16" ht="17.25" customHeight="1" x14ac:dyDescent="0.35">
      <c r="B37" s="698"/>
      <c r="C37" s="272" t="s">
        <v>245</v>
      </c>
      <c r="D37" s="282">
        <v>9271908</v>
      </c>
      <c r="E37" s="155">
        <v>10746378</v>
      </c>
      <c r="F37" s="155">
        <v>12858229</v>
      </c>
      <c r="G37" s="155">
        <v>12750248</v>
      </c>
      <c r="H37" s="155">
        <v>12646816</v>
      </c>
      <c r="I37" s="302">
        <v>13618583</v>
      </c>
      <c r="J37" s="302">
        <v>15304543</v>
      </c>
      <c r="K37" s="302">
        <v>14705102</v>
      </c>
      <c r="L37" s="302">
        <v>17884591</v>
      </c>
      <c r="M37" s="302">
        <v>17686508</v>
      </c>
      <c r="N37" s="156">
        <f>('APPENDIX 40'!J$43+'APPENDIX 40'!K$43)</f>
        <v>19383985.417274307</v>
      </c>
      <c r="O37" s="337">
        <f t="shared" si="1"/>
        <v>9.5975837473078762</v>
      </c>
      <c r="P37" s="701"/>
    </row>
    <row r="38" spans="2:16" ht="17.25" customHeight="1" x14ac:dyDescent="0.35">
      <c r="B38" s="698"/>
      <c r="C38" s="272" t="s">
        <v>246</v>
      </c>
      <c r="D38" s="282">
        <v>884041</v>
      </c>
      <c r="E38" s="155">
        <v>1296968</v>
      </c>
      <c r="F38" s="155">
        <v>672415</v>
      </c>
      <c r="G38" s="155">
        <v>1237073</v>
      </c>
      <c r="H38" s="155">
        <v>1081310</v>
      </c>
      <c r="I38" s="302">
        <v>747352</v>
      </c>
      <c r="J38" s="302">
        <v>464566</v>
      </c>
      <c r="K38" s="302">
        <v>481601</v>
      </c>
      <c r="L38" s="302">
        <v>1063712</v>
      </c>
      <c r="M38" s="302">
        <v>-294008</v>
      </c>
      <c r="N38" s="156">
        <f>'APPENDIX 40'!L$43</f>
        <v>445421.95767731324</v>
      </c>
      <c r="O38" s="337">
        <f t="shared" si="1"/>
        <v>251.49994478970413</v>
      </c>
      <c r="P38" s="701"/>
    </row>
    <row r="39" spans="2:16" ht="17.25" customHeight="1" x14ac:dyDescent="0.35">
      <c r="B39" s="698"/>
      <c r="C39" s="272" t="s">
        <v>247</v>
      </c>
      <c r="D39" s="282">
        <v>1143607</v>
      </c>
      <c r="E39" s="155">
        <v>1238056</v>
      </c>
      <c r="F39" s="155">
        <v>770640</v>
      </c>
      <c r="G39" s="155">
        <v>1192206</v>
      </c>
      <c r="H39" s="155">
        <v>969900</v>
      </c>
      <c r="I39" s="302">
        <v>1304641</v>
      </c>
      <c r="J39" s="302">
        <v>887812</v>
      </c>
      <c r="K39" s="302">
        <v>722603</v>
      </c>
      <c r="L39" s="302">
        <v>860395</v>
      </c>
      <c r="M39" s="302">
        <v>694374</v>
      </c>
      <c r="N39" s="156">
        <f>'APPENDIX 40'!M$43</f>
        <v>996619.11459527095</v>
      </c>
      <c r="O39" s="337">
        <f t="shared" si="1"/>
        <v>43.527711952819509</v>
      </c>
      <c r="P39" s="701"/>
    </row>
    <row r="40" spans="2:16" ht="17.25" customHeight="1" x14ac:dyDescent="0.35">
      <c r="B40" s="698"/>
      <c r="C40" s="272" t="s">
        <v>248</v>
      </c>
      <c r="D40" s="282">
        <v>2024589</v>
      </c>
      <c r="E40" s="155">
        <v>2649305</v>
      </c>
      <c r="F40" s="155">
        <v>2666925</v>
      </c>
      <c r="G40" s="155">
        <v>2987368</v>
      </c>
      <c r="H40" s="155">
        <v>3126587</v>
      </c>
      <c r="I40" s="302">
        <v>2374487</v>
      </c>
      <c r="J40" s="302">
        <v>1548271</v>
      </c>
      <c r="K40" s="302">
        <v>1910300</v>
      </c>
      <c r="L40" s="302">
        <v>1752873</v>
      </c>
      <c r="M40" s="302">
        <v>2291780</v>
      </c>
      <c r="N40" s="156">
        <f>'APPENDIX 40'!N$43</f>
        <v>2838091.2332960791</v>
      </c>
      <c r="O40" s="337">
        <f t="shared" si="1"/>
        <v>23.837856744368093</v>
      </c>
      <c r="P40" s="701"/>
    </row>
    <row r="41" spans="2:16" ht="17.25" customHeight="1" x14ac:dyDescent="0.35">
      <c r="B41" s="698"/>
      <c r="C41" s="272" t="s">
        <v>249</v>
      </c>
      <c r="D41" s="282">
        <v>9260252</v>
      </c>
      <c r="E41" s="155">
        <v>12774064</v>
      </c>
      <c r="F41" s="155">
        <v>15063107</v>
      </c>
      <c r="G41" s="155">
        <v>18095577</v>
      </c>
      <c r="H41" s="155">
        <v>20632162</v>
      </c>
      <c r="I41" s="302">
        <v>20515402</v>
      </c>
      <c r="J41" s="302">
        <v>20424313</v>
      </c>
      <c r="K41" s="302">
        <v>20975226</v>
      </c>
      <c r="L41" s="302">
        <v>25941119</v>
      </c>
      <c r="M41" s="302">
        <v>32583822</v>
      </c>
      <c r="N41" s="156">
        <f>'APPENDIX 40'!O$43</f>
        <v>39164955.273412861</v>
      </c>
      <c r="O41" s="337">
        <f t="shared" si="1"/>
        <v>20.197548566932575</v>
      </c>
      <c r="P41" s="701"/>
    </row>
    <row r="42" spans="2:16" ht="17.25" customHeight="1" x14ac:dyDescent="0.35">
      <c r="B42" s="698"/>
      <c r="C42" s="272" t="s">
        <v>250</v>
      </c>
      <c r="D42" s="282">
        <v>529996</v>
      </c>
      <c r="E42" s="155">
        <v>668871</v>
      </c>
      <c r="F42" s="155">
        <v>851856</v>
      </c>
      <c r="G42" s="155">
        <v>430629</v>
      </c>
      <c r="H42" s="155">
        <v>653554</v>
      </c>
      <c r="I42" s="302">
        <v>740981</v>
      </c>
      <c r="J42" s="302">
        <v>781086</v>
      </c>
      <c r="K42" s="302">
        <v>752126</v>
      </c>
      <c r="L42" s="302">
        <v>647599</v>
      </c>
      <c r="M42" s="302">
        <v>878928</v>
      </c>
      <c r="N42" s="156">
        <f>'APPENDIX 40'!P$43</f>
        <v>1436512.0376696161</v>
      </c>
      <c r="O42" s="337">
        <f t="shared" si="1"/>
        <v>63.439102824078432</v>
      </c>
      <c r="P42" s="701"/>
    </row>
    <row r="43" spans="2:16" ht="17.25" customHeight="1" thickBot="1" x14ac:dyDescent="0.4">
      <c r="B43" s="698"/>
      <c r="C43" s="294" t="s">
        <v>251</v>
      </c>
      <c r="D43" s="292">
        <v>34170138</v>
      </c>
      <c r="E43" s="293">
        <v>42677704</v>
      </c>
      <c r="F43" s="293">
        <v>48811197</v>
      </c>
      <c r="G43" s="293">
        <v>54857492</v>
      </c>
      <c r="H43" s="293">
        <v>56151961</v>
      </c>
      <c r="I43" s="303">
        <v>56927996</v>
      </c>
      <c r="J43" s="303">
        <v>58961582</v>
      </c>
      <c r="K43" s="303">
        <v>58311459</v>
      </c>
      <c r="L43" s="303">
        <v>69835740</v>
      </c>
      <c r="M43" s="303">
        <v>77095546</v>
      </c>
      <c r="N43" s="293">
        <f>SUM(N30:N42)</f>
        <v>87860422.906515166</v>
      </c>
      <c r="O43" s="339">
        <f t="shared" si="1"/>
        <v>13.963033489010074</v>
      </c>
      <c r="P43" s="701"/>
    </row>
    <row r="44" spans="2:16" x14ac:dyDescent="0.35">
      <c r="B44" s="698"/>
      <c r="C44" s="788" t="s">
        <v>234</v>
      </c>
      <c r="D44" s="786"/>
      <c r="E44" s="786"/>
      <c r="F44" s="786"/>
      <c r="G44" s="786"/>
      <c r="H44" s="786"/>
      <c r="I44" s="786"/>
      <c r="J44" s="786"/>
      <c r="K44" s="786"/>
      <c r="L44" s="786"/>
      <c r="M44" s="786"/>
      <c r="N44" s="786"/>
      <c r="O44" s="161"/>
      <c r="P44" s="701"/>
    </row>
    <row r="45" spans="2:16" x14ac:dyDescent="0.35">
      <c r="B45" s="698"/>
      <c r="P45" s="701"/>
    </row>
    <row r="46" spans="2:16" x14ac:dyDescent="0.35">
      <c r="B46" s="698"/>
      <c r="P46" s="701"/>
    </row>
    <row r="47" spans="2:16" ht="15" customHeight="1" thickBot="1" x14ac:dyDescent="0.4">
      <c r="B47" s="698"/>
      <c r="C47" s="23" t="s">
        <v>253</v>
      </c>
      <c r="P47" s="701"/>
    </row>
    <row r="48" spans="2:16" x14ac:dyDescent="0.35">
      <c r="B48" s="698"/>
      <c r="C48" s="782" t="s">
        <v>237</v>
      </c>
      <c r="D48" s="781" t="s">
        <v>186</v>
      </c>
      <c r="E48" s="753"/>
      <c r="F48" s="753"/>
      <c r="G48" s="753"/>
      <c r="H48" s="753"/>
      <c r="I48" s="753"/>
      <c r="J48" s="753"/>
      <c r="K48" s="753"/>
      <c r="L48" s="753"/>
      <c r="M48" s="753"/>
      <c r="N48" s="754"/>
      <c r="O48" s="780" t="str">
        <f>O8</f>
        <v>Annual Change 2023/2022 %</v>
      </c>
      <c r="P48" s="701"/>
    </row>
    <row r="49" spans="2:16" ht="48" customHeight="1" thickBot="1" x14ac:dyDescent="0.4">
      <c r="B49" s="698"/>
      <c r="C49" s="774"/>
      <c r="D49" s="291">
        <v>2013</v>
      </c>
      <c r="E49" s="291">
        <v>2014</v>
      </c>
      <c r="F49" s="291">
        <v>2015</v>
      </c>
      <c r="G49" s="291">
        <v>2016</v>
      </c>
      <c r="H49" s="291">
        <v>2017</v>
      </c>
      <c r="I49" s="301">
        <v>2018</v>
      </c>
      <c r="J49" s="301">
        <v>2019</v>
      </c>
      <c r="K49" s="301">
        <v>2020</v>
      </c>
      <c r="L49" s="301">
        <v>2021</v>
      </c>
      <c r="M49" s="301">
        <f>L49+1</f>
        <v>2022</v>
      </c>
      <c r="N49" s="301">
        <f>M49+1</f>
        <v>2023</v>
      </c>
      <c r="O49" s="777"/>
      <c r="P49" s="701"/>
    </row>
    <row r="50" spans="2:16" x14ac:dyDescent="0.35">
      <c r="B50" s="698"/>
      <c r="C50" s="263" t="s">
        <v>238</v>
      </c>
      <c r="D50" s="333">
        <v>4944</v>
      </c>
      <c r="E50" s="334">
        <v>-20306</v>
      </c>
      <c r="F50" s="334">
        <v>-59485</v>
      </c>
      <c r="G50" s="334">
        <v>-90552</v>
      </c>
      <c r="H50" s="334">
        <v>-253123</v>
      </c>
      <c r="I50" s="335">
        <v>-159479</v>
      </c>
      <c r="J50" s="335">
        <v>-79233</v>
      </c>
      <c r="K50" s="335">
        <v>-253828</v>
      </c>
      <c r="L50" s="335">
        <v>-23730</v>
      </c>
      <c r="M50" s="335">
        <v>-44626</v>
      </c>
      <c r="N50" s="357">
        <f>'APPENDIX 42'!C$43</f>
        <v>-143019.1749139686</v>
      </c>
      <c r="O50" s="340">
        <f t="shared" ref="O50:O63" si="2">(N50-M50)/ABS(M50) *100</f>
        <v>-220.4839665530601</v>
      </c>
      <c r="P50" s="701"/>
    </row>
    <row r="51" spans="2:16" x14ac:dyDescent="0.35">
      <c r="B51" s="698"/>
      <c r="C51" s="264" t="s">
        <v>239</v>
      </c>
      <c r="D51" s="286">
        <v>80353</v>
      </c>
      <c r="E51" s="62">
        <v>-121414</v>
      </c>
      <c r="F51" s="62">
        <v>75372</v>
      </c>
      <c r="G51" s="62">
        <v>-58087</v>
      </c>
      <c r="H51" s="62">
        <v>70708</v>
      </c>
      <c r="I51" s="304">
        <v>25627</v>
      </c>
      <c r="J51" s="304">
        <v>-130356</v>
      </c>
      <c r="K51" s="304">
        <v>-196231</v>
      </c>
      <c r="L51" s="304">
        <v>-102927</v>
      </c>
      <c r="M51" s="304">
        <v>-164954</v>
      </c>
      <c r="N51" s="332">
        <f>'APPENDIX 42'!D$43</f>
        <v>-118219.50485866299</v>
      </c>
      <c r="O51" s="340">
        <f t="shared" si="2"/>
        <v>28.331835021482966</v>
      </c>
      <c r="P51" s="701"/>
    </row>
    <row r="52" spans="2:16" x14ac:dyDescent="0.35">
      <c r="B52" s="698"/>
      <c r="C52" s="264" t="s">
        <v>240</v>
      </c>
      <c r="D52" s="286">
        <v>145523</v>
      </c>
      <c r="E52" s="62">
        <v>258437</v>
      </c>
      <c r="F52" s="62">
        <v>-19648</v>
      </c>
      <c r="G52" s="62">
        <v>44379</v>
      </c>
      <c r="H52" s="62">
        <v>238670</v>
      </c>
      <c r="I52" s="304">
        <v>-275853</v>
      </c>
      <c r="J52" s="304">
        <v>171455</v>
      </c>
      <c r="K52" s="304">
        <v>208960</v>
      </c>
      <c r="L52" s="304">
        <v>153611</v>
      </c>
      <c r="M52" s="304">
        <v>402307</v>
      </c>
      <c r="N52" s="332">
        <f>'APPENDIX 42'!E$43</f>
        <v>145068.15296526012</v>
      </c>
      <c r="O52" s="340">
        <f t="shared" si="2"/>
        <v>-63.940932430889816</v>
      </c>
      <c r="P52" s="701"/>
    </row>
    <row r="53" spans="2:16" x14ac:dyDescent="0.35">
      <c r="B53" s="698"/>
      <c r="C53" s="264" t="s">
        <v>241</v>
      </c>
      <c r="D53" s="286">
        <v>337267</v>
      </c>
      <c r="E53" s="62">
        <v>-24125</v>
      </c>
      <c r="F53" s="62">
        <v>16134</v>
      </c>
      <c r="G53" s="62">
        <v>37031</v>
      </c>
      <c r="H53" s="62">
        <v>-116886</v>
      </c>
      <c r="I53" s="304">
        <v>367656</v>
      </c>
      <c r="J53" s="304">
        <v>380424</v>
      </c>
      <c r="K53" s="304">
        <v>-124730</v>
      </c>
      <c r="L53" s="304">
        <v>325500</v>
      </c>
      <c r="M53" s="304">
        <v>-27105</v>
      </c>
      <c r="N53" s="332">
        <f>'APPENDIX 42'!F$43</f>
        <v>167705.89319876375</v>
      </c>
      <c r="O53" s="340">
        <f t="shared" si="2"/>
        <v>718.72677808066317</v>
      </c>
      <c r="P53" s="701"/>
    </row>
    <row r="54" spans="2:16" x14ac:dyDescent="0.35">
      <c r="B54" s="698"/>
      <c r="C54" s="264" t="s">
        <v>242</v>
      </c>
      <c r="D54" s="286">
        <v>161704</v>
      </c>
      <c r="E54" s="62">
        <v>520157</v>
      </c>
      <c r="F54" s="62">
        <v>92095</v>
      </c>
      <c r="G54" s="62">
        <v>139993</v>
      </c>
      <c r="H54" s="62">
        <v>469143</v>
      </c>
      <c r="I54" s="304">
        <v>131790</v>
      </c>
      <c r="J54" s="304">
        <v>-62178</v>
      </c>
      <c r="K54" s="304">
        <v>290997</v>
      </c>
      <c r="L54" s="304">
        <v>75221</v>
      </c>
      <c r="M54" s="304">
        <v>225887</v>
      </c>
      <c r="N54" s="332">
        <f>'APPENDIX 42'!G$43</f>
        <v>-69881.125529940022</v>
      </c>
      <c r="O54" s="340">
        <f t="shared" si="2"/>
        <v>-130.93632016448046</v>
      </c>
      <c r="P54" s="701"/>
    </row>
    <row r="55" spans="2:16" x14ac:dyDescent="0.35">
      <c r="B55" s="698"/>
      <c r="C55" s="264" t="s">
        <v>243</v>
      </c>
      <c r="D55" s="286">
        <v>412861</v>
      </c>
      <c r="E55" s="62">
        <v>870568</v>
      </c>
      <c r="F55" s="62">
        <v>148713</v>
      </c>
      <c r="G55" s="62">
        <v>312675</v>
      </c>
      <c r="H55" s="62">
        <v>322049</v>
      </c>
      <c r="I55" s="304">
        <v>450260</v>
      </c>
      <c r="J55" s="304">
        <v>501522</v>
      </c>
      <c r="K55" s="304">
        <v>276702</v>
      </c>
      <c r="L55" s="304">
        <v>96685</v>
      </c>
      <c r="M55" s="304">
        <v>639103</v>
      </c>
      <c r="N55" s="332">
        <f>'APPENDIX 42'!H$43</f>
        <v>-7010.5430354631972</v>
      </c>
      <c r="O55" s="340">
        <f t="shared" si="2"/>
        <v>-101.0969347719324</v>
      </c>
      <c r="P55" s="701"/>
    </row>
    <row r="56" spans="2:16" x14ac:dyDescent="0.35">
      <c r="B56" s="698"/>
      <c r="C56" s="264" t="s">
        <v>244</v>
      </c>
      <c r="D56" s="286">
        <v>-693880</v>
      </c>
      <c r="E56" s="62">
        <v>-1732887</v>
      </c>
      <c r="F56" s="62">
        <v>-3101547</v>
      </c>
      <c r="G56" s="62">
        <v>-3291827</v>
      </c>
      <c r="H56" s="62">
        <v>-2930081</v>
      </c>
      <c r="I56" s="304">
        <v>-2578206</v>
      </c>
      <c r="J56" s="304">
        <v>-4182589</v>
      </c>
      <c r="K56" s="304">
        <v>-2924093</v>
      </c>
      <c r="L56" s="304">
        <v>-5525904</v>
      </c>
      <c r="M56" s="304">
        <v>-4803423</v>
      </c>
      <c r="N56" s="332">
        <f>'APPENDIX 42'!I$43</f>
        <v>-2631151.7893365021</v>
      </c>
      <c r="O56" s="340">
        <f t="shared" si="2"/>
        <v>45.223400284828088</v>
      </c>
      <c r="P56" s="701"/>
    </row>
    <row r="57" spans="2:16" x14ac:dyDescent="0.35">
      <c r="B57" s="698"/>
      <c r="C57" s="264" t="s">
        <v>245</v>
      </c>
      <c r="D57" s="286">
        <v>1403051</v>
      </c>
      <c r="E57" s="62">
        <v>1408890</v>
      </c>
      <c r="F57" s="62">
        <v>725825</v>
      </c>
      <c r="G57" s="62">
        <v>820734</v>
      </c>
      <c r="H57" s="62">
        <v>933287</v>
      </c>
      <c r="I57" s="304">
        <v>-873562</v>
      </c>
      <c r="J57" s="304">
        <v>-2656785</v>
      </c>
      <c r="K57" s="304">
        <v>-2623740</v>
      </c>
      <c r="L57" s="304">
        <v>-3998359</v>
      </c>
      <c r="M57" s="304">
        <v>-2471334</v>
      </c>
      <c r="N57" s="332">
        <f>('APPENDIX 42'!J$43+'APPENDIX 42'!K$43)</f>
        <v>-3234903.3214111198</v>
      </c>
      <c r="O57" s="340">
        <f t="shared" si="2"/>
        <v>-30.89705079973487</v>
      </c>
      <c r="P57" s="701"/>
    </row>
    <row r="58" spans="2:16" x14ac:dyDescent="0.35">
      <c r="B58" s="698"/>
      <c r="C58" s="264" t="s">
        <v>246</v>
      </c>
      <c r="D58" s="286">
        <v>192881</v>
      </c>
      <c r="E58" s="62">
        <v>91968</v>
      </c>
      <c r="F58" s="62">
        <v>832092</v>
      </c>
      <c r="G58" s="62">
        <v>-341214</v>
      </c>
      <c r="H58" s="62">
        <v>-178485</v>
      </c>
      <c r="I58" s="304">
        <v>235783</v>
      </c>
      <c r="J58" s="304">
        <v>518298</v>
      </c>
      <c r="K58" s="304">
        <v>195586</v>
      </c>
      <c r="L58" s="304">
        <v>-1339169</v>
      </c>
      <c r="M58" s="304">
        <v>-178226</v>
      </c>
      <c r="N58" s="332">
        <f>'APPENDIX 42'!L$43</f>
        <v>-586561.48770506075</v>
      </c>
      <c r="O58" s="340">
        <f t="shared" si="2"/>
        <v>-229.11106556005342</v>
      </c>
      <c r="P58" s="701"/>
    </row>
    <row r="59" spans="2:16" x14ac:dyDescent="0.35">
      <c r="B59" s="698"/>
      <c r="C59" s="264" t="s">
        <v>247</v>
      </c>
      <c r="D59" s="286">
        <v>185391</v>
      </c>
      <c r="E59" s="62">
        <v>396536</v>
      </c>
      <c r="F59" s="62">
        <v>617293</v>
      </c>
      <c r="G59" s="62">
        <v>180312</v>
      </c>
      <c r="H59" s="62">
        <v>473312</v>
      </c>
      <c r="I59" s="304">
        <v>216899</v>
      </c>
      <c r="J59" s="304">
        <v>398438</v>
      </c>
      <c r="K59" s="304">
        <v>459958</v>
      </c>
      <c r="L59" s="304">
        <v>262379</v>
      </c>
      <c r="M59" s="304">
        <v>-396121</v>
      </c>
      <c r="N59" s="332">
        <f>'APPENDIX 42'!M$43</f>
        <v>230708.43515696528</v>
      </c>
      <c r="O59" s="340">
        <f t="shared" si="2"/>
        <v>158.24190970864086</v>
      </c>
      <c r="P59" s="701"/>
    </row>
    <row r="60" spans="2:16" x14ac:dyDescent="0.35">
      <c r="B60" s="698"/>
      <c r="C60" s="264" t="s">
        <v>248</v>
      </c>
      <c r="D60" s="286">
        <v>424801</v>
      </c>
      <c r="E60" s="62">
        <v>84434</v>
      </c>
      <c r="F60" s="62">
        <v>56231</v>
      </c>
      <c r="G60" s="62">
        <v>-100665</v>
      </c>
      <c r="H60" s="62">
        <v>-223460</v>
      </c>
      <c r="I60" s="304">
        <v>619342</v>
      </c>
      <c r="J60" s="304">
        <v>1679536</v>
      </c>
      <c r="K60" s="304">
        <v>1450202</v>
      </c>
      <c r="L60" s="304">
        <v>2968958</v>
      </c>
      <c r="M60" s="304">
        <v>2972204</v>
      </c>
      <c r="N60" s="332">
        <f>'APPENDIX 42'!N$43</f>
        <v>2644215.3137823096</v>
      </c>
      <c r="O60" s="340">
        <f t="shared" si="2"/>
        <v>-11.035201023136041</v>
      </c>
      <c r="P60" s="701"/>
    </row>
    <row r="61" spans="2:16" x14ac:dyDescent="0.35">
      <c r="B61" s="698"/>
      <c r="C61" s="264" t="s">
        <v>249</v>
      </c>
      <c r="D61" s="286">
        <v>282523</v>
      </c>
      <c r="E61" s="62">
        <v>-396895</v>
      </c>
      <c r="F61" s="62">
        <v>-118033</v>
      </c>
      <c r="G61" s="62">
        <v>-621635</v>
      </c>
      <c r="H61" s="62">
        <v>82523</v>
      </c>
      <c r="I61" s="304">
        <v>-1008230</v>
      </c>
      <c r="J61" s="304">
        <v>139634</v>
      </c>
      <c r="K61" s="304">
        <v>1329826</v>
      </c>
      <c r="L61" s="304">
        <v>243530</v>
      </c>
      <c r="M61" s="304">
        <v>123125</v>
      </c>
      <c r="N61" s="332">
        <f>'APPENDIX 42'!O$43</f>
        <v>-1971936.8939422856</v>
      </c>
      <c r="O61" s="340">
        <f t="shared" si="2"/>
        <v>-1701.5731118312979</v>
      </c>
      <c r="P61" s="701"/>
    </row>
    <row r="62" spans="2:16" x14ac:dyDescent="0.35">
      <c r="B62" s="698"/>
      <c r="C62" s="264" t="s">
        <v>250</v>
      </c>
      <c r="D62" s="286">
        <v>465349</v>
      </c>
      <c r="E62" s="62">
        <v>269146</v>
      </c>
      <c r="F62" s="62">
        <v>508677</v>
      </c>
      <c r="G62" s="62">
        <v>843122</v>
      </c>
      <c r="H62" s="62">
        <v>84499</v>
      </c>
      <c r="I62" s="304">
        <v>259106</v>
      </c>
      <c r="J62" s="304">
        <v>156433</v>
      </c>
      <c r="K62" s="304">
        <v>62663</v>
      </c>
      <c r="L62" s="304">
        <v>530569</v>
      </c>
      <c r="M62" s="304">
        <v>452785</v>
      </c>
      <c r="N62" s="332">
        <f>'APPENDIX 42'!P$43</f>
        <v>-112254.21894959023</v>
      </c>
      <c r="O62" s="340">
        <f t="shared" si="2"/>
        <v>-124.79194738111691</v>
      </c>
      <c r="P62" s="701"/>
    </row>
    <row r="63" spans="2:16" ht="15" customHeight="1" thickBot="1" x14ac:dyDescent="0.4">
      <c r="B63" s="698"/>
      <c r="C63" s="289" t="s">
        <v>233</v>
      </c>
      <c r="D63" s="290">
        <v>3402768</v>
      </c>
      <c r="E63" s="288">
        <v>1604509</v>
      </c>
      <c r="F63" s="288">
        <v>-226281</v>
      </c>
      <c r="G63" s="288">
        <v>-2125734</v>
      </c>
      <c r="H63" s="288">
        <v>-1027844</v>
      </c>
      <c r="I63" s="305">
        <v>-2588867</v>
      </c>
      <c r="J63" s="305">
        <v>-3165401</v>
      </c>
      <c r="K63" s="305">
        <v>-1847728</v>
      </c>
      <c r="L63" s="305">
        <v>-6333636</v>
      </c>
      <c r="M63" s="305">
        <v>-3270378</v>
      </c>
      <c r="N63" s="288">
        <f>SUM(N50:N62)</f>
        <v>-5687240.2645792933</v>
      </c>
      <c r="O63" s="341">
        <f t="shared" si="2"/>
        <v>-73.901618240438665</v>
      </c>
      <c r="P63" s="701"/>
    </row>
    <row r="64" spans="2:16" ht="15" customHeight="1" x14ac:dyDescent="0.35">
      <c r="B64" s="698"/>
      <c r="C64" s="778" t="s">
        <v>234</v>
      </c>
      <c r="D64" s="778"/>
      <c r="E64" s="778"/>
      <c r="F64" s="778"/>
      <c r="G64" s="778"/>
      <c r="H64" s="778"/>
      <c r="I64" s="778"/>
      <c r="J64" s="778"/>
      <c r="K64" s="778"/>
      <c r="L64" s="778"/>
      <c r="M64" s="778"/>
      <c r="N64" s="778"/>
      <c r="O64" s="778"/>
      <c r="P64" s="701"/>
    </row>
    <row r="65" spans="2:16" ht="15" thickBot="1" x14ac:dyDescent="0.4">
      <c r="B65" s="702"/>
      <c r="C65" s="706"/>
      <c r="D65" s="705"/>
      <c r="E65" s="705"/>
      <c r="F65" s="705"/>
      <c r="G65" s="705"/>
      <c r="H65" s="705"/>
      <c r="I65" s="705"/>
      <c r="J65" s="705"/>
      <c r="K65" s="705"/>
      <c r="L65" s="705"/>
      <c r="M65" s="705"/>
      <c r="N65" s="705"/>
      <c r="O65" s="703"/>
      <c r="P65" s="704"/>
    </row>
    <row r="66" spans="2:16" ht="15" thickTop="1" x14ac:dyDescent="0.35">
      <c r="C66" s="161"/>
      <c r="O66" s="161"/>
    </row>
  </sheetData>
  <sheetProtection algorithmName="SHA-512" hashValue="PDveKNetYDG0pJbLEdO/fL7EfYD6hNZkdxKyvuedLX2AG37+Q+wGUpxyoxAor9oRC/r2b4mIwfor0nL6349D3w==" saltValue="HKpPi2yNFP82Hv+MZvOnbw==" spinCount="100000" sheet="1" objects="1" scenarios="1"/>
  <mergeCells count="13">
    <mergeCell ref="C64:O64"/>
    <mergeCell ref="C4:H4"/>
    <mergeCell ref="O28:O29"/>
    <mergeCell ref="D28:N28"/>
    <mergeCell ref="C48:C49"/>
    <mergeCell ref="D48:N48"/>
    <mergeCell ref="O48:O49"/>
    <mergeCell ref="D8:N8"/>
    <mergeCell ref="C8:C9"/>
    <mergeCell ref="C28:C29"/>
    <mergeCell ref="C24:P24"/>
    <mergeCell ref="O8:O9"/>
    <mergeCell ref="C44:N44"/>
  </mergeCells>
  <pageMargins left="0.7" right="0.7" top="0.75" bottom="0.75" header="0.3" footer="0.3"/>
  <pageSetup scale="50" orientation="portrait" horizontalDpi="300"/>
  <headerFooter>
    <oddFooter>&amp;C_x000D_&amp;1#&amp;"Calibri"&amp;11&amp;K000000 Britam Public</oddFooter>
  </headerFooter>
  <drawing r:id="rId1"/>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89">
    <tabColor rgb="FFCC9900"/>
  </sheetPr>
  <dimension ref="B4:J16"/>
  <sheetViews>
    <sheetView showGridLines="0" topLeftCell="C2" zoomScale="70" zoomScaleNormal="70" workbookViewId="0"/>
  </sheetViews>
  <sheetFormatPr defaultRowHeight="14" x14ac:dyDescent="0.3"/>
  <cols>
    <col min="1" max="1" width="9.1796875" style="445" customWidth="1"/>
    <col min="2" max="2" width="6.54296875" style="446" customWidth="1"/>
    <col min="3" max="3" width="39.453125" style="446" bestFit="1" customWidth="1"/>
    <col min="4" max="4" width="13.81640625" style="447" bestFit="1" customWidth="1"/>
    <col min="5" max="5" width="33.1796875" style="445" bestFit="1" customWidth="1"/>
    <col min="6" max="6" width="19.81640625" style="445" customWidth="1"/>
    <col min="7" max="7" width="32.54296875" style="447" bestFit="1" customWidth="1"/>
    <col min="8" max="8" width="22.1796875" style="447" customWidth="1"/>
    <col min="9" max="9" width="40.54296875" style="447" customWidth="1"/>
    <col min="10" max="10" width="21.81640625" style="447" customWidth="1"/>
    <col min="11" max="11" width="15.54296875" style="445" customWidth="1"/>
    <col min="12" max="12" width="13.1796875" style="445" customWidth="1"/>
    <col min="13" max="256" width="8.7265625" style="445" customWidth="1"/>
    <col min="257" max="257" width="9.1796875" style="445" customWidth="1"/>
    <col min="258" max="258" width="6.54296875" style="445" customWidth="1"/>
    <col min="259" max="259" width="32.453125" style="445" bestFit="1" customWidth="1"/>
    <col min="260" max="260" width="13.81640625" style="445" bestFit="1" customWidth="1"/>
    <col min="261" max="261" width="33.1796875" style="445" bestFit="1" customWidth="1"/>
    <col min="262" max="262" width="19.81640625" style="445" customWidth="1"/>
    <col min="263" max="263" width="32.54296875" style="445" bestFit="1" customWidth="1"/>
    <col min="264" max="264" width="22.1796875" style="445" customWidth="1"/>
    <col min="265" max="265" width="38.54296875" style="445" customWidth="1"/>
    <col min="266" max="266" width="21.81640625" style="445" customWidth="1"/>
    <col min="267" max="267" width="15.54296875" style="445" customWidth="1"/>
    <col min="268" max="268" width="13.1796875" style="445" customWidth="1"/>
    <col min="269" max="512" width="8.7265625" style="445" customWidth="1"/>
    <col min="513" max="513" width="9.1796875" style="445" customWidth="1"/>
    <col min="514" max="514" width="6.54296875" style="445" customWidth="1"/>
    <col min="515" max="515" width="32.453125" style="445" bestFit="1" customWidth="1"/>
    <col min="516" max="516" width="13.81640625" style="445" bestFit="1" customWidth="1"/>
    <col min="517" max="517" width="33.1796875" style="445" bestFit="1" customWidth="1"/>
    <col min="518" max="518" width="19.81640625" style="445" customWidth="1"/>
    <col min="519" max="519" width="32.54296875" style="445" bestFit="1" customWidth="1"/>
    <col min="520" max="520" width="22.1796875" style="445" customWidth="1"/>
    <col min="521" max="521" width="38.54296875" style="445" customWidth="1"/>
    <col min="522" max="522" width="21.81640625" style="445" customWidth="1"/>
    <col min="523" max="523" width="15.54296875" style="445" customWidth="1"/>
    <col min="524" max="524" width="13.1796875" style="445" customWidth="1"/>
    <col min="525" max="768" width="8.7265625" style="445" customWidth="1"/>
    <col min="769" max="769" width="9.1796875" style="445" customWidth="1"/>
    <col min="770" max="770" width="6.54296875" style="445" customWidth="1"/>
    <col min="771" max="771" width="32.453125" style="445" bestFit="1" customWidth="1"/>
    <col min="772" max="772" width="13.81640625" style="445" bestFit="1" customWidth="1"/>
    <col min="773" max="773" width="33.1796875" style="445" bestFit="1" customWidth="1"/>
    <col min="774" max="774" width="19.81640625" style="445" customWidth="1"/>
    <col min="775" max="775" width="32.54296875" style="445" bestFit="1" customWidth="1"/>
    <col min="776" max="776" width="22.1796875" style="445" customWidth="1"/>
    <col min="777" max="777" width="38.54296875" style="445" customWidth="1"/>
    <col min="778" max="778" width="21.81640625" style="445" customWidth="1"/>
    <col min="779" max="779" width="15.54296875" style="445" customWidth="1"/>
    <col min="780" max="780" width="13.1796875" style="445" customWidth="1"/>
    <col min="781" max="1024" width="8.7265625" style="445" customWidth="1"/>
    <col min="1025" max="1025" width="9.1796875" style="445" customWidth="1"/>
    <col min="1026" max="1026" width="6.54296875" style="445" customWidth="1"/>
    <col min="1027" max="1027" width="32.453125" style="445" bestFit="1" customWidth="1"/>
    <col min="1028" max="1028" width="13.81640625" style="445" bestFit="1" customWidth="1"/>
    <col min="1029" max="1029" width="33.1796875" style="445" bestFit="1" customWidth="1"/>
    <col min="1030" max="1030" width="19.81640625" style="445" customWidth="1"/>
    <col min="1031" max="1031" width="32.54296875" style="445" bestFit="1" customWidth="1"/>
    <col min="1032" max="1032" width="22.1796875" style="445" customWidth="1"/>
    <col min="1033" max="1033" width="38.54296875" style="445" customWidth="1"/>
    <col min="1034" max="1034" width="21.81640625" style="445" customWidth="1"/>
    <col min="1035" max="1035" width="15.54296875" style="445" customWidth="1"/>
    <col min="1036" max="1036" width="13.1796875" style="445" customWidth="1"/>
    <col min="1037" max="1280" width="8.7265625" style="445" customWidth="1"/>
    <col min="1281" max="1281" width="9.1796875" style="445" customWidth="1"/>
    <col min="1282" max="1282" width="6.54296875" style="445" customWidth="1"/>
    <col min="1283" max="1283" width="32.453125" style="445" bestFit="1" customWidth="1"/>
    <col min="1284" max="1284" width="13.81640625" style="445" bestFit="1" customWidth="1"/>
    <col min="1285" max="1285" width="33.1796875" style="445" bestFit="1" customWidth="1"/>
    <col min="1286" max="1286" width="19.81640625" style="445" customWidth="1"/>
    <col min="1287" max="1287" width="32.54296875" style="445" bestFit="1" customWidth="1"/>
    <col min="1288" max="1288" width="22.1796875" style="445" customWidth="1"/>
    <col min="1289" max="1289" width="38.54296875" style="445" customWidth="1"/>
    <col min="1290" max="1290" width="21.81640625" style="445" customWidth="1"/>
    <col min="1291" max="1291" width="15.54296875" style="445" customWidth="1"/>
    <col min="1292" max="1292" width="13.1796875" style="445" customWidth="1"/>
    <col min="1293" max="1536" width="8.7265625" style="445" customWidth="1"/>
    <col min="1537" max="1537" width="9.1796875" style="445" customWidth="1"/>
    <col min="1538" max="1538" width="6.54296875" style="445" customWidth="1"/>
    <col min="1539" max="1539" width="32.453125" style="445" bestFit="1" customWidth="1"/>
    <col min="1540" max="1540" width="13.81640625" style="445" bestFit="1" customWidth="1"/>
    <col min="1541" max="1541" width="33.1796875" style="445" bestFit="1" customWidth="1"/>
    <col min="1542" max="1542" width="19.81640625" style="445" customWidth="1"/>
    <col min="1543" max="1543" width="32.54296875" style="445" bestFit="1" customWidth="1"/>
    <col min="1544" max="1544" width="22.1796875" style="445" customWidth="1"/>
    <col min="1545" max="1545" width="38.54296875" style="445" customWidth="1"/>
    <col min="1546" max="1546" width="21.81640625" style="445" customWidth="1"/>
    <col min="1547" max="1547" width="15.54296875" style="445" customWidth="1"/>
    <col min="1548" max="1548" width="13.1796875" style="445" customWidth="1"/>
    <col min="1549" max="1792" width="8.7265625" style="445" customWidth="1"/>
    <col min="1793" max="1793" width="9.1796875" style="445" customWidth="1"/>
    <col min="1794" max="1794" width="6.54296875" style="445" customWidth="1"/>
    <col min="1795" max="1795" width="32.453125" style="445" bestFit="1" customWidth="1"/>
    <col min="1796" max="1796" width="13.81640625" style="445" bestFit="1" customWidth="1"/>
    <col min="1797" max="1797" width="33.1796875" style="445" bestFit="1" customWidth="1"/>
    <col min="1798" max="1798" width="19.81640625" style="445" customWidth="1"/>
    <col min="1799" max="1799" width="32.54296875" style="445" bestFit="1" customWidth="1"/>
    <col min="1800" max="1800" width="22.1796875" style="445" customWidth="1"/>
    <col min="1801" max="1801" width="38.54296875" style="445" customWidth="1"/>
    <col min="1802" max="1802" width="21.81640625" style="445" customWidth="1"/>
    <col min="1803" max="1803" width="15.54296875" style="445" customWidth="1"/>
    <col min="1804" max="1804" width="13.1796875" style="445" customWidth="1"/>
    <col min="1805" max="2048" width="8.7265625" style="445" customWidth="1"/>
    <col min="2049" max="2049" width="9.1796875" style="445" customWidth="1"/>
    <col min="2050" max="2050" width="6.54296875" style="445" customWidth="1"/>
    <col min="2051" max="2051" width="32.453125" style="445" bestFit="1" customWidth="1"/>
    <col min="2052" max="2052" width="13.81640625" style="445" bestFit="1" customWidth="1"/>
    <col min="2053" max="2053" width="33.1796875" style="445" bestFit="1" customWidth="1"/>
    <col min="2054" max="2054" width="19.81640625" style="445" customWidth="1"/>
    <col min="2055" max="2055" width="32.54296875" style="445" bestFit="1" customWidth="1"/>
    <col min="2056" max="2056" width="22.1796875" style="445" customWidth="1"/>
    <col min="2057" max="2057" width="38.54296875" style="445" customWidth="1"/>
    <col min="2058" max="2058" width="21.81640625" style="445" customWidth="1"/>
    <col min="2059" max="2059" width="15.54296875" style="445" customWidth="1"/>
    <col min="2060" max="2060" width="13.1796875" style="445" customWidth="1"/>
    <col min="2061" max="2304" width="8.7265625" style="445" customWidth="1"/>
    <col min="2305" max="2305" width="9.1796875" style="445" customWidth="1"/>
    <col min="2306" max="2306" width="6.54296875" style="445" customWidth="1"/>
    <col min="2307" max="2307" width="32.453125" style="445" bestFit="1" customWidth="1"/>
    <col min="2308" max="2308" width="13.81640625" style="445" bestFit="1" customWidth="1"/>
    <col min="2309" max="2309" width="33.1796875" style="445" bestFit="1" customWidth="1"/>
    <col min="2310" max="2310" width="19.81640625" style="445" customWidth="1"/>
    <col min="2311" max="2311" width="32.54296875" style="445" bestFit="1" customWidth="1"/>
    <col min="2312" max="2312" width="22.1796875" style="445" customWidth="1"/>
    <col min="2313" max="2313" width="38.54296875" style="445" customWidth="1"/>
    <col min="2314" max="2314" width="21.81640625" style="445" customWidth="1"/>
    <col min="2315" max="2315" width="15.54296875" style="445" customWidth="1"/>
    <col min="2316" max="2316" width="13.1796875" style="445" customWidth="1"/>
    <col min="2317" max="2560" width="8.7265625" style="445" customWidth="1"/>
    <col min="2561" max="2561" width="9.1796875" style="445" customWidth="1"/>
    <col min="2562" max="2562" width="6.54296875" style="445" customWidth="1"/>
    <col min="2563" max="2563" width="32.453125" style="445" bestFit="1" customWidth="1"/>
    <col min="2564" max="2564" width="13.81640625" style="445" bestFit="1" customWidth="1"/>
    <col min="2565" max="2565" width="33.1796875" style="445" bestFit="1" customWidth="1"/>
    <col min="2566" max="2566" width="19.81640625" style="445" customWidth="1"/>
    <col min="2567" max="2567" width="32.54296875" style="445" bestFit="1" customWidth="1"/>
    <col min="2568" max="2568" width="22.1796875" style="445" customWidth="1"/>
    <col min="2569" max="2569" width="38.54296875" style="445" customWidth="1"/>
    <col min="2570" max="2570" width="21.81640625" style="445" customWidth="1"/>
    <col min="2571" max="2571" width="15.54296875" style="445" customWidth="1"/>
    <col min="2572" max="2572" width="13.1796875" style="445" customWidth="1"/>
    <col min="2573" max="2816" width="8.7265625" style="445" customWidth="1"/>
    <col min="2817" max="2817" width="9.1796875" style="445" customWidth="1"/>
    <col min="2818" max="2818" width="6.54296875" style="445" customWidth="1"/>
    <col min="2819" max="2819" width="32.453125" style="445" bestFit="1" customWidth="1"/>
    <col min="2820" max="2820" width="13.81640625" style="445" bestFit="1" customWidth="1"/>
    <col min="2821" max="2821" width="33.1796875" style="445" bestFit="1" customWidth="1"/>
    <col min="2822" max="2822" width="19.81640625" style="445" customWidth="1"/>
    <col min="2823" max="2823" width="32.54296875" style="445" bestFit="1" customWidth="1"/>
    <col min="2824" max="2824" width="22.1796875" style="445" customWidth="1"/>
    <col min="2825" max="2825" width="38.54296875" style="445" customWidth="1"/>
    <col min="2826" max="2826" width="21.81640625" style="445" customWidth="1"/>
    <col min="2827" max="2827" width="15.54296875" style="445" customWidth="1"/>
    <col min="2828" max="2828" width="13.1796875" style="445" customWidth="1"/>
    <col min="2829" max="3072" width="8.7265625" style="445" customWidth="1"/>
    <col min="3073" max="3073" width="9.1796875" style="445" customWidth="1"/>
    <col min="3074" max="3074" width="6.54296875" style="445" customWidth="1"/>
    <col min="3075" max="3075" width="32.453125" style="445" bestFit="1" customWidth="1"/>
    <col min="3076" max="3076" width="13.81640625" style="445" bestFit="1" customWidth="1"/>
    <col min="3077" max="3077" width="33.1796875" style="445" bestFit="1" customWidth="1"/>
    <col min="3078" max="3078" width="19.81640625" style="445" customWidth="1"/>
    <col min="3079" max="3079" width="32.54296875" style="445" bestFit="1" customWidth="1"/>
    <col min="3080" max="3080" width="22.1796875" style="445" customWidth="1"/>
    <col min="3081" max="3081" width="38.54296875" style="445" customWidth="1"/>
    <col min="3082" max="3082" width="21.81640625" style="445" customWidth="1"/>
    <col min="3083" max="3083" width="15.54296875" style="445" customWidth="1"/>
    <col min="3084" max="3084" width="13.1796875" style="445" customWidth="1"/>
    <col min="3085" max="3328" width="8.7265625" style="445" customWidth="1"/>
    <col min="3329" max="3329" width="9.1796875" style="445" customWidth="1"/>
    <col min="3330" max="3330" width="6.54296875" style="445" customWidth="1"/>
    <col min="3331" max="3331" width="32.453125" style="445" bestFit="1" customWidth="1"/>
    <col min="3332" max="3332" width="13.81640625" style="445" bestFit="1" customWidth="1"/>
    <col min="3333" max="3333" width="33.1796875" style="445" bestFit="1" customWidth="1"/>
    <col min="3334" max="3334" width="19.81640625" style="445" customWidth="1"/>
    <col min="3335" max="3335" width="32.54296875" style="445" bestFit="1" customWidth="1"/>
    <col min="3336" max="3336" width="22.1796875" style="445" customWidth="1"/>
    <col min="3337" max="3337" width="38.54296875" style="445" customWidth="1"/>
    <col min="3338" max="3338" width="21.81640625" style="445" customWidth="1"/>
    <col min="3339" max="3339" width="15.54296875" style="445" customWidth="1"/>
    <col min="3340" max="3340" width="13.1796875" style="445" customWidth="1"/>
    <col min="3341" max="3584" width="8.7265625" style="445" customWidth="1"/>
    <col min="3585" max="3585" width="9.1796875" style="445" customWidth="1"/>
    <col min="3586" max="3586" width="6.54296875" style="445" customWidth="1"/>
    <col min="3587" max="3587" width="32.453125" style="445" bestFit="1" customWidth="1"/>
    <col min="3588" max="3588" width="13.81640625" style="445" bestFit="1" customWidth="1"/>
    <col min="3589" max="3589" width="33.1796875" style="445" bestFit="1" customWidth="1"/>
    <col min="3590" max="3590" width="19.81640625" style="445" customWidth="1"/>
    <col min="3591" max="3591" width="32.54296875" style="445" bestFit="1" customWidth="1"/>
    <col min="3592" max="3592" width="22.1796875" style="445" customWidth="1"/>
    <col min="3593" max="3593" width="38.54296875" style="445" customWidth="1"/>
    <col min="3594" max="3594" width="21.81640625" style="445" customWidth="1"/>
    <col min="3595" max="3595" width="15.54296875" style="445" customWidth="1"/>
    <col min="3596" max="3596" width="13.1796875" style="445" customWidth="1"/>
    <col min="3597" max="3840" width="8.7265625" style="445" customWidth="1"/>
    <col min="3841" max="3841" width="9.1796875" style="445" customWidth="1"/>
    <col min="3842" max="3842" width="6.54296875" style="445" customWidth="1"/>
    <col min="3843" max="3843" width="32.453125" style="445" bestFit="1" customWidth="1"/>
    <col min="3844" max="3844" width="13.81640625" style="445" bestFit="1" customWidth="1"/>
    <col min="3845" max="3845" width="33.1796875" style="445" bestFit="1" customWidth="1"/>
    <col min="3846" max="3846" width="19.81640625" style="445" customWidth="1"/>
    <col min="3847" max="3847" width="32.54296875" style="445" bestFit="1" customWidth="1"/>
    <col min="3848" max="3848" width="22.1796875" style="445" customWidth="1"/>
    <col min="3849" max="3849" width="38.54296875" style="445" customWidth="1"/>
    <col min="3850" max="3850" width="21.81640625" style="445" customWidth="1"/>
    <col min="3851" max="3851" width="15.54296875" style="445" customWidth="1"/>
    <col min="3852" max="3852" width="13.1796875" style="445" customWidth="1"/>
    <col min="3853" max="4096" width="8.7265625" style="445" customWidth="1"/>
    <col min="4097" max="4097" width="9.1796875" style="445" customWidth="1"/>
    <col min="4098" max="4098" width="6.54296875" style="445" customWidth="1"/>
    <col min="4099" max="4099" width="32.453125" style="445" bestFit="1" customWidth="1"/>
    <col min="4100" max="4100" width="13.81640625" style="445" bestFit="1" customWidth="1"/>
    <col min="4101" max="4101" width="33.1796875" style="445" bestFit="1" customWidth="1"/>
    <col min="4102" max="4102" width="19.81640625" style="445" customWidth="1"/>
    <col min="4103" max="4103" width="32.54296875" style="445" bestFit="1" customWidth="1"/>
    <col min="4104" max="4104" width="22.1796875" style="445" customWidth="1"/>
    <col min="4105" max="4105" width="38.54296875" style="445" customWidth="1"/>
    <col min="4106" max="4106" width="21.81640625" style="445" customWidth="1"/>
    <col min="4107" max="4107" width="15.54296875" style="445" customWidth="1"/>
    <col min="4108" max="4108" width="13.1796875" style="445" customWidth="1"/>
    <col min="4109" max="4352" width="8.7265625" style="445" customWidth="1"/>
    <col min="4353" max="4353" width="9.1796875" style="445" customWidth="1"/>
    <col min="4354" max="4354" width="6.54296875" style="445" customWidth="1"/>
    <col min="4355" max="4355" width="32.453125" style="445" bestFit="1" customWidth="1"/>
    <col min="4356" max="4356" width="13.81640625" style="445" bestFit="1" customWidth="1"/>
    <col min="4357" max="4357" width="33.1796875" style="445" bestFit="1" customWidth="1"/>
    <col min="4358" max="4358" width="19.81640625" style="445" customWidth="1"/>
    <col min="4359" max="4359" width="32.54296875" style="445" bestFit="1" customWidth="1"/>
    <col min="4360" max="4360" width="22.1796875" style="445" customWidth="1"/>
    <col min="4361" max="4361" width="38.54296875" style="445" customWidth="1"/>
    <col min="4362" max="4362" width="21.81640625" style="445" customWidth="1"/>
    <col min="4363" max="4363" width="15.54296875" style="445" customWidth="1"/>
    <col min="4364" max="4364" width="13.1796875" style="445" customWidth="1"/>
    <col min="4365" max="4608" width="8.7265625" style="445" customWidth="1"/>
    <col min="4609" max="4609" width="9.1796875" style="445" customWidth="1"/>
    <col min="4610" max="4610" width="6.54296875" style="445" customWidth="1"/>
    <col min="4611" max="4611" width="32.453125" style="445" bestFit="1" customWidth="1"/>
    <col min="4612" max="4612" width="13.81640625" style="445" bestFit="1" customWidth="1"/>
    <col min="4613" max="4613" width="33.1796875" style="445" bestFit="1" customWidth="1"/>
    <col min="4614" max="4614" width="19.81640625" style="445" customWidth="1"/>
    <col min="4615" max="4615" width="32.54296875" style="445" bestFit="1" customWidth="1"/>
    <col min="4616" max="4616" width="22.1796875" style="445" customWidth="1"/>
    <col min="4617" max="4617" width="38.54296875" style="445" customWidth="1"/>
    <col min="4618" max="4618" width="21.81640625" style="445" customWidth="1"/>
    <col min="4619" max="4619" width="15.54296875" style="445" customWidth="1"/>
    <col min="4620" max="4620" width="13.1796875" style="445" customWidth="1"/>
    <col min="4621" max="4864" width="8.7265625" style="445" customWidth="1"/>
    <col min="4865" max="4865" width="9.1796875" style="445" customWidth="1"/>
    <col min="4866" max="4866" width="6.54296875" style="445" customWidth="1"/>
    <col min="4867" max="4867" width="32.453125" style="445" bestFit="1" customWidth="1"/>
    <col min="4868" max="4868" width="13.81640625" style="445" bestFit="1" customWidth="1"/>
    <col min="4869" max="4869" width="33.1796875" style="445" bestFit="1" customWidth="1"/>
    <col min="4870" max="4870" width="19.81640625" style="445" customWidth="1"/>
    <col min="4871" max="4871" width="32.54296875" style="445" bestFit="1" customWidth="1"/>
    <col min="4872" max="4872" width="22.1796875" style="445" customWidth="1"/>
    <col min="4873" max="4873" width="38.54296875" style="445" customWidth="1"/>
    <col min="4874" max="4874" width="21.81640625" style="445" customWidth="1"/>
    <col min="4875" max="4875" width="15.54296875" style="445" customWidth="1"/>
    <col min="4876" max="4876" width="13.1796875" style="445" customWidth="1"/>
    <col min="4877" max="5120" width="8.7265625" style="445" customWidth="1"/>
    <col min="5121" max="5121" width="9.1796875" style="445" customWidth="1"/>
    <col min="5122" max="5122" width="6.54296875" style="445" customWidth="1"/>
    <col min="5123" max="5123" width="32.453125" style="445" bestFit="1" customWidth="1"/>
    <col min="5124" max="5124" width="13.81640625" style="445" bestFit="1" customWidth="1"/>
    <col min="5125" max="5125" width="33.1796875" style="445" bestFit="1" customWidth="1"/>
    <col min="5126" max="5126" width="19.81640625" style="445" customWidth="1"/>
    <col min="5127" max="5127" width="32.54296875" style="445" bestFit="1" customWidth="1"/>
    <col min="5128" max="5128" width="22.1796875" style="445" customWidth="1"/>
    <col min="5129" max="5129" width="38.54296875" style="445" customWidth="1"/>
    <col min="5130" max="5130" width="21.81640625" style="445" customWidth="1"/>
    <col min="5131" max="5131" width="15.54296875" style="445" customWidth="1"/>
    <col min="5132" max="5132" width="13.1796875" style="445" customWidth="1"/>
    <col min="5133" max="5376" width="8.7265625" style="445" customWidth="1"/>
    <col min="5377" max="5377" width="9.1796875" style="445" customWidth="1"/>
    <col min="5378" max="5378" width="6.54296875" style="445" customWidth="1"/>
    <col min="5379" max="5379" width="32.453125" style="445" bestFit="1" customWidth="1"/>
    <col min="5380" max="5380" width="13.81640625" style="445" bestFit="1" customWidth="1"/>
    <col min="5381" max="5381" width="33.1796875" style="445" bestFit="1" customWidth="1"/>
    <col min="5382" max="5382" width="19.81640625" style="445" customWidth="1"/>
    <col min="5383" max="5383" width="32.54296875" style="445" bestFit="1" customWidth="1"/>
    <col min="5384" max="5384" width="22.1796875" style="445" customWidth="1"/>
    <col min="5385" max="5385" width="38.54296875" style="445" customWidth="1"/>
    <col min="5386" max="5386" width="21.81640625" style="445" customWidth="1"/>
    <col min="5387" max="5387" width="15.54296875" style="445" customWidth="1"/>
    <col min="5388" max="5388" width="13.1796875" style="445" customWidth="1"/>
    <col min="5389" max="5632" width="8.7265625" style="445" customWidth="1"/>
    <col min="5633" max="5633" width="9.1796875" style="445" customWidth="1"/>
    <col min="5634" max="5634" width="6.54296875" style="445" customWidth="1"/>
    <col min="5635" max="5635" width="32.453125" style="445" bestFit="1" customWidth="1"/>
    <col min="5636" max="5636" width="13.81640625" style="445" bestFit="1" customWidth="1"/>
    <col min="5637" max="5637" width="33.1796875" style="445" bestFit="1" customWidth="1"/>
    <col min="5638" max="5638" width="19.81640625" style="445" customWidth="1"/>
    <col min="5639" max="5639" width="32.54296875" style="445" bestFit="1" customWidth="1"/>
    <col min="5640" max="5640" width="22.1796875" style="445" customWidth="1"/>
    <col min="5641" max="5641" width="38.54296875" style="445" customWidth="1"/>
    <col min="5642" max="5642" width="21.81640625" style="445" customWidth="1"/>
    <col min="5643" max="5643" width="15.54296875" style="445" customWidth="1"/>
    <col min="5644" max="5644" width="13.1796875" style="445" customWidth="1"/>
    <col min="5645" max="5888" width="8.7265625" style="445" customWidth="1"/>
    <col min="5889" max="5889" width="9.1796875" style="445" customWidth="1"/>
    <col min="5890" max="5890" width="6.54296875" style="445" customWidth="1"/>
    <col min="5891" max="5891" width="32.453125" style="445" bestFit="1" customWidth="1"/>
    <col min="5892" max="5892" width="13.81640625" style="445" bestFit="1" customWidth="1"/>
    <col min="5893" max="5893" width="33.1796875" style="445" bestFit="1" customWidth="1"/>
    <col min="5894" max="5894" width="19.81640625" style="445" customWidth="1"/>
    <col min="5895" max="5895" width="32.54296875" style="445" bestFit="1" customWidth="1"/>
    <col min="5896" max="5896" width="22.1796875" style="445" customWidth="1"/>
    <col min="5897" max="5897" width="38.54296875" style="445" customWidth="1"/>
    <col min="5898" max="5898" width="21.81640625" style="445" customWidth="1"/>
    <col min="5899" max="5899" width="15.54296875" style="445" customWidth="1"/>
    <col min="5900" max="5900" width="13.1796875" style="445" customWidth="1"/>
    <col min="5901" max="6144" width="8.7265625" style="445" customWidth="1"/>
    <col min="6145" max="6145" width="9.1796875" style="445" customWidth="1"/>
    <col min="6146" max="6146" width="6.54296875" style="445" customWidth="1"/>
    <col min="6147" max="6147" width="32.453125" style="445" bestFit="1" customWidth="1"/>
    <col min="6148" max="6148" width="13.81640625" style="445" bestFit="1" customWidth="1"/>
    <col min="6149" max="6149" width="33.1796875" style="445" bestFit="1" customWidth="1"/>
    <col min="6150" max="6150" width="19.81640625" style="445" customWidth="1"/>
    <col min="6151" max="6151" width="32.54296875" style="445" bestFit="1" customWidth="1"/>
    <col min="6152" max="6152" width="22.1796875" style="445" customWidth="1"/>
    <col min="6153" max="6153" width="38.54296875" style="445" customWidth="1"/>
    <col min="6154" max="6154" width="21.81640625" style="445" customWidth="1"/>
    <col min="6155" max="6155" width="15.54296875" style="445" customWidth="1"/>
    <col min="6156" max="6156" width="13.1796875" style="445" customWidth="1"/>
    <col min="6157" max="6400" width="8.7265625" style="445" customWidth="1"/>
    <col min="6401" max="6401" width="9.1796875" style="445" customWidth="1"/>
    <col min="6402" max="6402" width="6.54296875" style="445" customWidth="1"/>
    <col min="6403" max="6403" width="32.453125" style="445" bestFit="1" customWidth="1"/>
    <col min="6404" max="6404" width="13.81640625" style="445" bestFit="1" customWidth="1"/>
    <col min="6405" max="6405" width="33.1796875" style="445" bestFit="1" customWidth="1"/>
    <col min="6406" max="6406" width="19.81640625" style="445" customWidth="1"/>
    <col min="6407" max="6407" width="32.54296875" style="445" bestFit="1" customWidth="1"/>
    <col min="6408" max="6408" width="22.1796875" style="445" customWidth="1"/>
    <col min="6409" max="6409" width="38.54296875" style="445" customWidth="1"/>
    <col min="6410" max="6410" width="21.81640625" style="445" customWidth="1"/>
    <col min="6411" max="6411" width="15.54296875" style="445" customWidth="1"/>
    <col min="6412" max="6412" width="13.1796875" style="445" customWidth="1"/>
    <col min="6413" max="6656" width="8.7265625" style="445" customWidth="1"/>
    <col min="6657" max="6657" width="9.1796875" style="445" customWidth="1"/>
    <col min="6658" max="6658" width="6.54296875" style="445" customWidth="1"/>
    <col min="6659" max="6659" width="32.453125" style="445" bestFit="1" customWidth="1"/>
    <col min="6660" max="6660" width="13.81640625" style="445" bestFit="1" customWidth="1"/>
    <col min="6661" max="6661" width="33.1796875" style="445" bestFit="1" customWidth="1"/>
    <col min="6662" max="6662" width="19.81640625" style="445" customWidth="1"/>
    <col min="6663" max="6663" width="32.54296875" style="445" bestFit="1" customWidth="1"/>
    <col min="6664" max="6664" width="22.1796875" style="445" customWidth="1"/>
    <col min="6665" max="6665" width="38.54296875" style="445" customWidth="1"/>
    <col min="6666" max="6666" width="21.81640625" style="445" customWidth="1"/>
    <col min="6667" max="6667" width="15.54296875" style="445" customWidth="1"/>
    <col min="6668" max="6668" width="13.1796875" style="445" customWidth="1"/>
    <col min="6669" max="6912" width="8.7265625" style="445" customWidth="1"/>
    <col min="6913" max="6913" width="9.1796875" style="445" customWidth="1"/>
    <col min="6914" max="6914" width="6.54296875" style="445" customWidth="1"/>
    <col min="6915" max="6915" width="32.453125" style="445" bestFit="1" customWidth="1"/>
    <col min="6916" max="6916" width="13.81640625" style="445" bestFit="1" customWidth="1"/>
    <col min="6917" max="6917" width="33.1796875" style="445" bestFit="1" customWidth="1"/>
    <col min="6918" max="6918" width="19.81640625" style="445" customWidth="1"/>
    <col min="6919" max="6919" width="32.54296875" style="445" bestFit="1" customWidth="1"/>
    <col min="6920" max="6920" width="22.1796875" style="445" customWidth="1"/>
    <col min="6921" max="6921" width="38.54296875" style="445" customWidth="1"/>
    <col min="6922" max="6922" width="21.81640625" style="445" customWidth="1"/>
    <col min="6923" max="6923" width="15.54296875" style="445" customWidth="1"/>
    <col min="6924" max="6924" width="13.1796875" style="445" customWidth="1"/>
    <col min="6925" max="7168" width="8.7265625" style="445" customWidth="1"/>
    <col min="7169" max="7169" width="9.1796875" style="445" customWidth="1"/>
    <col min="7170" max="7170" width="6.54296875" style="445" customWidth="1"/>
    <col min="7171" max="7171" width="32.453125" style="445" bestFit="1" customWidth="1"/>
    <col min="7172" max="7172" width="13.81640625" style="445" bestFit="1" customWidth="1"/>
    <col min="7173" max="7173" width="33.1796875" style="445" bestFit="1" customWidth="1"/>
    <col min="7174" max="7174" width="19.81640625" style="445" customWidth="1"/>
    <col min="7175" max="7175" width="32.54296875" style="445" bestFit="1" customWidth="1"/>
    <col min="7176" max="7176" width="22.1796875" style="445" customWidth="1"/>
    <col min="7177" max="7177" width="38.54296875" style="445" customWidth="1"/>
    <col min="7178" max="7178" width="21.81640625" style="445" customWidth="1"/>
    <col min="7179" max="7179" width="15.54296875" style="445" customWidth="1"/>
    <col min="7180" max="7180" width="13.1796875" style="445" customWidth="1"/>
    <col min="7181" max="7424" width="8.7265625" style="445" customWidth="1"/>
    <col min="7425" max="7425" width="9.1796875" style="445" customWidth="1"/>
    <col min="7426" max="7426" width="6.54296875" style="445" customWidth="1"/>
    <col min="7427" max="7427" width="32.453125" style="445" bestFit="1" customWidth="1"/>
    <col min="7428" max="7428" width="13.81640625" style="445" bestFit="1" customWidth="1"/>
    <col min="7429" max="7429" width="33.1796875" style="445" bestFit="1" customWidth="1"/>
    <col min="7430" max="7430" width="19.81640625" style="445" customWidth="1"/>
    <col min="7431" max="7431" width="32.54296875" style="445" bestFit="1" customWidth="1"/>
    <col min="7432" max="7432" width="22.1796875" style="445" customWidth="1"/>
    <col min="7433" max="7433" width="38.54296875" style="445" customWidth="1"/>
    <col min="7434" max="7434" width="21.81640625" style="445" customWidth="1"/>
    <col min="7435" max="7435" width="15.54296875" style="445" customWidth="1"/>
    <col min="7436" max="7436" width="13.1796875" style="445" customWidth="1"/>
    <col min="7437" max="7680" width="8.7265625" style="445" customWidth="1"/>
    <col min="7681" max="7681" width="9.1796875" style="445" customWidth="1"/>
    <col min="7682" max="7682" width="6.54296875" style="445" customWidth="1"/>
    <col min="7683" max="7683" width="32.453125" style="445" bestFit="1" customWidth="1"/>
    <col min="7684" max="7684" width="13.81640625" style="445" bestFit="1" customWidth="1"/>
    <col min="7685" max="7685" width="33.1796875" style="445" bestFit="1" customWidth="1"/>
    <col min="7686" max="7686" width="19.81640625" style="445" customWidth="1"/>
    <col min="7687" max="7687" width="32.54296875" style="445" bestFit="1" customWidth="1"/>
    <col min="7688" max="7688" width="22.1796875" style="445" customWidth="1"/>
    <col min="7689" max="7689" width="38.54296875" style="445" customWidth="1"/>
    <col min="7690" max="7690" width="21.81640625" style="445" customWidth="1"/>
    <col min="7691" max="7691" width="15.54296875" style="445" customWidth="1"/>
    <col min="7692" max="7692" width="13.1796875" style="445" customWidth="1"/>
    <col min="7693" max="7936" width="8.7265625" style="445" customWidth="1"/>
    <col min="7937" max="7937" width="9.1796875" style="445" customWidth="1"/>
    <col min="7938" max="7938" width="6.54296875" style="445" customWidth="1"/>
    <col min="7939" max="7939" width="32.453125" style="445" bestFit="1" customWidth="1"/>
    <col min="7940" max="7940" width="13.81640625" style="445" bestFit="1" customWidth="1"/>
    <col min="7941" max="7941" width="33.1796875" style="445" bestFit="1" customWidth="1"/>
    <col min="7942" max="7942" width="19.81640625" style="445" customWidth="1"/>
    <col min="7943" max="7943" width="32.54296875" style="445" bestFit="1" customWidth="1"/>
    <col min="7944" max="7944" width="22.1796875" style="445" customWidth="1"/>
    <col min="7945" max="7945" width="38.54296875" style="445" customWidth="1"/>
    <col min="7946" max="7946" width="21.81640625" style="445" customWidth="1"/>
    <col min="7947" max="7947" width="15.54296875" style="445" customWidth="1"/>
    <col min="7948" max="7948" width="13.1796875" style="445" customWidth="1"/>
    <col min="7949" max="8192" width="8.7265625" style="445" customWidth="1"/>
    <col min="8193" max="8193" width="9.1796875" style="445" customWidth="1"/>
    <col min="8194" max="8194" width="6.54296875" style="445" customWidth="1"/>
    <col min="8195" max="8195" width="32.453125" style="445" bestFit="1" customWidth="1"/>
    <col min="8196" max="8196" width="13.81640625" style="445" bestFit="1" customWidth="1"/>
    <col min="8197" max="8197" width="33.1796875" style="445" bestFit="1" customWidth="1"/>
    <col min="8198" max="8198" width="19.81640625" style="445" customWidth="1"/>
    <col min="8199" max="8199" width="32.54296875" style="445" bestFit="1" customWidth="1"/>
    <col min="8200" max="8200" width="22.1796875" style="445" customWidth="1"/>
    <col min="8201" max="8201" width="38.54296875" style="445" customWidth="1"/>
    <col min="8202" max="8202" width="21.81640625" style="445" customWidth="1"/>
    <col min="8203" max="8203" width="15.54296875" style="445" customWidth="1"/>
    <col min="8204" max="8204" width="13.1796875" style="445" customWidth="1"/>
    <col min="8205" max="8448" width="8.7265625" style="445" customWidth="1"/>
    <col min="8449" max="8449" width="9.1796875" style="445" customWidth="1"/>
    <col min="8450" max="8450" width="6.54296875" style="445" customWidth="1"/>
    <col min="8451" max="8451" width="32.453125" style="445" bestFit="1" customWidth="1"/>
    <col min="8452" max="8452" width="13.81640625" style="445" bestFit="1" customWidth="1"/>
    <col min="8453" max="8453" width="33.1796875" style="445" bestFit="1" customWidth="1"/>
    <col min="8454" max="8454" width="19.81640625" style="445" customWidth="1"/>
    <col min="8455" max="8455" width="32.54296875" style="445" bestFit="1" customWidth="1"/>
    <col min="8456" max="8456" width="22.1796875" style="445" customWidth="1"/>
    <col min="8457" max="8457" width="38.54296875" style="445" customWidth="1"/>
    <col min="8458" max="8458" width="21.81640625" style="445" customWidth="1"/>
    <col min="8459" max="8459" width="15.54296875" style="445" customWidth="1"/>
    <col min="8460" max="8460" width="13.1796875" style="445" customWidth="1"/>
    <col min="8461" max="8704" width="8.7265625" style="445" customWidth="1"/>
    <col min="8705" max="8705" width="9.1796875" style="445" customWidth="1"/>
    <col min="8706" max="8706" width="6.54296875" style="445" customWidth="1"/>
    <col min="8707" max="8707" width="32.453125" style="445" bestFit="1" customWidth="1"/>
    <col min="8708" max="8708" width="13.81640625" style="445" bestFit="1" customWidth="1"/>
    <col min="8709" max="8709" width="33.1796875" style="445" bestFit="1" customWidth="1"/>
    <col min="8710" max="8710" width="19.81640625" style="445" customWidth="1"/>
    <col min="8711" max="8711" width="32.54296875" style="445" bestFit="1" customWidth="1"/>
    <col min="8712" max="8712" width="22.1796875" style="445" customWidth="1"/>
    <col min="8713" max="8713" width="38.54296875" style="445" customWidth="1"/>
    <col min="8714" max="8714" width="21.81640625" style="445" customWidth="1"/>
    <col min="8715" max="8715" width="15.54296875" style="445" customWidth="1"/>
    <col min="8716" max="8716" width="13.1796875" style="445" customWidth="1"/>
    <col min="8717" max="8960" width="8.7265625" style="445" customWidth="1"/>
    <col min="8961" max="8961" width="9.1796875" style="445" customWidth="1"/>
    <col min="8962" max="8962" width="6.54296875" style="445" customWidth="1"/>
    <col min="8963" max="8963" width="32.453125" style="445" bestFit="1" customWidth="1"/>
    <col min="8964" max="8964" width="13.81640625" style="445" bestFit="1" customWidth="1"/>
    <col min="8965" max="8965" width="33.1796875" style="445" bestFit="1" customWidth="1"/>
    <col min="8966" max="8966" width="19.81640625" style="445" customWidth="1"/>
    <col min="8967" max="8967" width="32.54296875" style="445" bestFit="1" customWidth="1"/>
    <col min="8968" max="8968" width="22.1796875" style="445" customWidth="1"/>
    <col min="8969" max="8969" width="38.54296875" style="445" customWidth="1"/>
    <col min="8970" max="8970" width="21.81640625" style="445" customWidth="1"/>
    <col min="8971" max="8971" width="15.54296875" style="445" customWidth="1"/>
    <col min="8972" max="8972" width="13.1796875" style="445" customWidth="1"/>
    <col min="8973" max="9216" width="8.7265625" style="445" customWidth="1"/>
    <col min="9217" max="9217" width="9.1796875" style="445" customWidth="1"/>
    <col min="9218" max="9218" width="6.54296875" style="445" customWidth="1"/>
    <col min="9219" max="9219" width="32.453125" style="445" bestFit="1" customWidth="1"/>
    <col min="9220" max="9220" width="13.81640625" style="445" bestFit="1" customWidth="1"/>
    <col min="9221" max="9221" width="33.1796875" style="445" bestFit="1" customWidth="1"/>
    <col min="9222" max="9222" width="19.81640625" style="445" customWidth="1"/>
    <col min="9223" max="9223" width="32.54296875" style="445" bestFit="1" customWidth="1"/>
    <col min="9224" max="9224" width="22.1796875" style="445" customWidth="1"/>
    <col min="9225" max="9225" width="38.54296875" style="445" customWidth="1"/>
    <col min="9226" max="9226" width="21.81640625" style="445" customWidth="1"/>
    <col min="9227" max="9227" width="15.54296875" style="445" customWidth="1"/>
    <col min="9228" max="9228" width="13.1796875" style="445" customWidth="1"/>
    <col min="9229" max="9472" width="8.7265625" style="445" customWidth="1"/>
    <col min="9473" max="9473" width="9.1796875" style="445" customWidth="1"/>
    <col min="9474" max="9474" width="6.54296875" style="445" customWidth="1"/>
    <col min="9475" max="9475" width="32.453125" style="445" bestFit="1" customWidth="1"/>
    <col min="9476" max="9476" width="13.81640625" style="445" bestFit="1" customWidth="1"/>
    <col min="9477" max="9477" width="33.1796875" style="445" bestFit="1" customWidth="1"/>
    <col min="9478" max="9478" width="19.81640625" style="445" customWidth="1"/>
    <col min="9479" max="9479" width="32.54296875" style="445" bestFit="1" customWidth="1"/>
    <col min="9480" max="9480" width="22.1796875" style="445" customWidth="1"/>
    <col min="9481" max="9481" width="38.54296875" style="445" customWidth="1"/>
    <col min="9482" max="9482" width="21.81640625" style="445" customWidth="1"/>
    <col min="9483" max="9483" width="15.54296875" style="445" customWidth="1"/>
    <col min="9484" max="9484" width="13.1796875" style="445" customWidth="1"/>
    <col min="9485" max="9728" width="8.7265625" style="445" customWidth="1"/>
    <col min="9729" max="9729" width="9.1796875" style="445" customWidth="1"/>
    <col min="9730" max="9730" width="6.54296875" style="445" customWidth="1"/>
    <col min="9731" max="9731" width="32.453125" style="445" bestFit="1" customWidth="1"/>
    <col min="9732" max="9732" width="13.81640625" style="445" bestFit="1" customWidth="1"/>
    <col min="9733" max="9733" width="33.1796875" style="445" bestFit="1" customWidth="1"/>
    <col min="9734" max="9734" width="19.81640625" style="445" customWidth="1"/>
    <col min="9735" max="9735" width="32.54296875" style="445" bestFit="1" customWidth="1"/>
    <col min="9736" max="9736" width="22.1796875" style="445" customWidth="1"/>
    <col min="9737" max="9737" width="38.54296875" style="445" customWidth="1"/>
    <col min="9738" max="9738" width="21.81640625" style="445" customWidth="1"/>
    <col min="9739" max="9739" width="15.54296875" style="445" customWidth="1"/>
    <col min="9740" max="9740" width="13.1796875" style="445" customWidth="1"/>
    <col min="9741" max="9984" width="8.7265625" style="445" customWidth="1"/>
    <col min="9985" max="9985" width="9.1796875" style="445" customWidth="1"/>
    <col min="9986" max="9986" width="6.54296875" style="445" customWidth="1"/>
    <col min="9987" max="9987" width="32.453125" style="445" bestFit="1" customWidth="1"/>
    <col min="9988" max="9988" width="13.81640625" style="445" bestFit="1" customWidth="1"/>
    <col min="9989" max="9989" width="33.1796875" style="445" bestFit="1" customWidth="1"/>
    <col min="9990" max="9990" width="19.81640625" style="445" customWidth="1"/>
    <col min="9991" max="9991" width="32.54296875" style="445" bestFit="1" customWidth="1"/>
    <col min="9992" max="9992" width="22.1796875" style="445" customWidth="1"/>
    <col min="9993" max="9993" width="38.54296875" style="445" customWidth="1"/>
    <col min="9994" max="9994" width="21.81640625" style="445" customWidth="1"/>
    <col min="9995" max="9995" width="15.54296875" style="445" customWidth="1"/>
    <col min="9996" max="9996" width="13.1796875" style="445" customWidth="1"/>
    <col min="9997" max="10240" width="8.7265625" style="445" customWidth="1"/>
    <col min="10241" max="10241" width="9.1796875" style="445" customWidth="1"/>
    <col min="10242" max="10242" width="6.54296875" style="445" customWidth="1"/>
    <col min="10243" max="10243" width="32.453125" style="445" bestFit="1" customWidth="1"/>
    <col min="10244" max="10244" width="13.81640625" style="445" bestFit="1" customWidth="1"/>
    <col min="10245" max="10245" width="33.1796875" style="445" bestFit="1" customWidth="1"/>
    <col min="10246" max="10246" width="19.81640625" style="445" customWidth="1"/>
    <col min="10247" max="10247" width="32.54296875" style="445" bestFit="1" customWidth="1"/>
    <col min="10248" max="10248" width="22.1796875" style="445" customWidth="1"/>
    <col min="10249" max="10249" width="38.54296875" style="445" customWidth="1"/>
    <col min="10250" max="10250" width="21.81640625" style="445" customWidth="1"/>
    <col min="10251" max="10251" width="15.54296875" style="445" customWidth="1"/>
    <col min="10252" max="10252" width="13.1796875" style="445" customWidth="1"/>
    <col min="10253" max="10496" width="8.7265625" style="445" customWidth="1"/>
    <col min="10497" max="10497" width="9.1796875" style="445" customWidth="1"/>
    <col min="10498" max="10498" width="6.54296875" style="445" customWidth="1"/>
    <col min="10499" max="10499" width="32.453125" style="445" bestFit="1" customWidth="1"/>
    <col min="10500" max="10500" width="13.81640625" style="445" bestFit="1" customWidth="1"/>
    <col min="10501" max="10501" width="33.1796875" style="445" bestFit="1" customWidth="1"/>
    <col min="10502" max="10502" width="19.81640625" style="445" customWidth="1"/>
    <col min="10503" max="10503" width="32.54296875" style="445" bestFit="1" customWidth="1"/>
    <col min="10504" max="10504" width="22.1796875" style="445" customWidth="1"/>
    <col min="10505" max="10505" width="38.54296875" style="445" customWidth="1"/>
    <col min="10506" max="10506" width="21.81640625" style="445" customWidth="1"/>
    <col min="10507" max="10507" width="15.54296875" style="445" customWidth="1"/>
    <col min="10508" max="10508" width="13.1796875" style="445" customWidth="1"/>
    <col min="10509" max="10752" width="8.7265625" style="445" customWidth="1"/>
    <col min="10753" max="10753" width="9.1796875" style="445" customWidth="1"/>
    <col min="10754" max="10754" width="6.54296875" style="445" customWidth="1"/>
    <col min="10755" max="10755" width="32.453125" style="445" bestFit="1" customWidth="1"/>
    <col min="10756" max="10756" width="13.81640625" style="445" bestFit="1" customWidth="1"/>
    <col min="10757" max="10757" width="33.1796875" style="445" bestFit="1" customWidth="1"/>
    <col min="10758" max="10758" width="19.81640625" style="445" customWidth="1"/>
    <col min="10759" max="10759" width="32.54296875" style="445" bestFit="1" customWidth="1"/>
    <col min="10760" max="10760" width="22.1796875" style="445" customWidth="1"/>
    <col min="10761" max="10761" width="38.54296875" style="445" customWidth="1"/>
    <col min="10762" max="10762" width="21.81640625" style="445" customWidth="1"/>
    <col min="10763" max="10763" width="15.54296875" style="445" customWidth="1"/>
    <col min="10764" max="10764" width="13.1796875" style="445" customWidth="1"/>
    <col min="10765" max="11008" width="8.7265625" style="445" customWidth="1"/>
    <col min="11009" max="11009" width="9.1796875" style="445" customWidth="1"/>
    <col min="11010" max="11010" width="6.54296875" style="445" customWidth="1"/>
    <col min="11011" max="11011" width="32.453125" style="445" bestFit="1" customWidth="1"/>
    <col min="11012" max="11012" width="13.81640625" style="445" bestFit="1" customWidth="1"/>
    <col min="11013" max="11013" width="33.1796875" style="445" bestFit="1" customWidth="1"/>
    <col min="11014" max="11014" width="19.81640625" style="445" customWidth="1"/>
    <col min="11015" max="11015" width="32.54296875" style="445" bestFit="1" customWidth="1"/>
    <col min="11016" max="11016" width="22.1796875" style="445" customWidth="1"/>
    <col min="11017" max="11017" width="38.54296875" style="445" customWidth="1"/>
    <col min="11018" max="11018" width="21.81640625" style="445" customWidth="1"/>
    <col min="11019" max="11019" width="15.54296875" style="445" customWidth="1"/>
    <col min="11020" max="11020" width="13.1796875" style="445" customWidth="1"/>
    <col min="11021" max="11264" width="8.7265625" style="445" customWidth="1"/>
    <col min="11265" max="11265" width="9.1796875" style="445" customWidth="1"/>
    <col min="11266" max="11266" width="6.54296875" style="445" customWidth="1"/>
    <col min="11267" max="11267" width="32.453125" style="445" bestFit="1" customWidth="1"/>
    <col min="11268" max="11268" width="13.81640625" style="445" bestFit="1" customWidth="1"/>
    <col min="11269" max="11269" width="33.1796875" style="445" bestFit="1" customWidth="1"/>
    <col min="11270" max="11270" width="19.81640625" style="445" customWidth="1"/>
    <col min="11271" max="11271" width="32.54296875" style="445" bestFit="1" customWidth="1"/>
    <col min="11272" max="11272" width="22.1796875" style="445" customWidth="1"/>
    <col min="11273" max="11273" width="38.54296875" style="445" customWidth="1"/>
    <col min="11274" max="11274" width="21.81640625" style="445" customWidth="1"/>
    <col min="11275" max="11275" width="15.54296875" style="445" customWidth="1"/>
    <col min="11276" max="11276" width="13.1796875" style="445" customWidth="1"/>
    <col min="11277" max="11520" width="8.7265625" style="445" customWidth="1"/>
    <col min="11521" max="11521" width="9.1796875" style="445" customWidth="1"/>
    <col min="11522" max="11522" width="6.54296875" style="445" customWidth="1"/>
    <col min="11523" max="11523" width="32.453125" style="445" bestFit="1" customWidth="1"/>
    <col min="11524" max="11524" width="13.81640625" style="445" bestFit="1" customWidth="1"/>
    <col min="11525" max="11525" width="33.1796875" style="445" bestFit="1" customWidth="1"/>
    <col min="11526" max="11526" width="19.81640625" style="445" customWidth="1"/>
    <col min="11527" max="11527" width="32.54296875" style="445" bestFit="1" customWidth="1"/>
    <col min="11528" max="11528" width="22.1796875" style="445" customWidth="1"/>
    <col min="11529" max="11529" width="38.54296875" style="445" customWidth="1"/>
    <col min="11530" max="11530" width="21.81640625" style="445" customWidth="1"/>
    <col min="11531" max="11531" width="15.54296875" style="445" customWidth="1"/>
    <col min="11532" max="11532" width="13.1796875" style="445" customWidth="1"/>
    <col min="11533" max="11776" width="8.7265625" style="445" customWidth="1"/>
    <col min="11777" max="11777" width="9.1796875" style="445" customWidth="1"/>
    <col min="11778" max="11778" width="6.54296875" style="445" customWidth="1"/>
    <col min="11779" max="11779" width="32.453125" style="445" bestFit="1" customWidth="1"/>
    <col min="11780" max="11780" width="13.81640625" style="445" bestFit="1" customWidth="1"/>
    <col min="11781" max="11781" width="33.1796875" style="445" bestFit="1" customWidth="1"/>
    <col min="11782" max="11782" width="19.81640625" style="445" customWidth="1"/>
    <col min="11783" max="11783" width="32.54296875" style="445" bestFit="1" customWidth="1"/>
    <col min="11784" max="11784" width="22.1796875" style="445" customWidth="1"/>
    <col min="11785" max="11785" width="38.54296875" style="445" customWidth="1"/>
    <col min="11786" max="11786" width="21.81640625" style="445" customWidth="1"/>
    <col min="11787" max="11787" width="15.54296875" style="445" customWidth="1"/>
    <col min="11788" max="11788" width="13.1796875" style="445" customWidth="1"/>
    <col min="11789" max="12032" width="8.7265625" style="445" customWidth="1"/>
    <col min="12033" max="12033" width="9.1796875" style="445" customWidth="1"/>
    <col min="12034" max="12034" width="6.54296875" style="445" customWidth="1"/>
    <col min="12035" max="12035" width="32.453125" style="445" bestFit="1" customWidth="1"/>
    <col min="12036" max="12036" width="13.81640625" style="445" bestFit="1" customWidth="1"/>
    <col min="12037" max="12037" width="33.1796875" style="445" bestFit="1" customWidth="1"/>
    <col min="12038" max="12038" width="19.81640625" style="445" customWidth="1"/>
    <col min="12039" max="12039" width="32.54296875" style="445" bestFit="1" customWidth="1"/>
    <col min="12040" max="12040" width="22.1796875" style="445" customWidth="1"/>
    <col min="12041" max="12041" width="38.54296875" style="445" customWidth="1"/>
    <col min="12042" max="12042" width="21.81640625" style="445" customWidth="1"/>
    <col min="12043" max="12043" width="15.54296875" style="445" customWidth="1"/>
    <col min="12044" max="12044" width="13.1796875" style="445" customWidth="1"/>
    <col min="12045" max="12288" width="8.7265625" style="445" customWidth="1"/>
    <col min="12289" max="12289" width="9.1796875" style="445" customWidth="1"/>
    <col min="12290" max="12290" width="6.54296875" style="445" customWidth="1"/>
    <col min="12291" max="12291" width="32.453125" style="445" bestFit="1" customWidth="1"/>
    <col min="12292" max="12292" width="13.81640625" style="445" bestFit="1" customWidth="1"/>
    <col min="12293" max="12293" width="33.1796875" style="445" bestFit="1" customWidth="1"/>
    <col min="12294" max="12294" width="19.81640625" style="445" customWidth="1"/>
    <col min="12295" max="12295" width="32.54296875" style="445" bestFit="1" customWidth="1"/>
    <col min="12296" max="12296" width="22.1796875" style="445" customWidth="1"/>
    <col min="12297" max="12297" width="38.54296875" style="445" customWidth="1"/>
    <col min="12298" max="12298" width="21.81640625" style="445" customWidth="1"/>
    <col min="12299" max="12299" width="15.54296875" style="445" customWidth="1"/>
    <col min="12300" max="12300" width="13.1796875" style="445" customWidth="1"/>
    <col min="12301" max="12544" width="8.7265625" style="445" customWidth="1"/>
    <col min="12545" max="12545" width="9.1796875" style="445" customWidth="1"/>
    <col min="12546" max="12546" width="6.54296875" style="445" customWidth="1"/>
    <col min="12547" max="12547" width="32.453125" style="445" bestFit="1" customWidth="1"/>
    <col min="12548" max="12548" width="13.81640625" style="445" bestFit="1" customWidth="1"/>
    <col min="12549" max="12549" width="33.1796875" style="445" bestFit="1" customWidth="1"/>
    <col min="12550" max="12550" width="19.81640625" style="445" customWidth="1"/>
    <col min="12551" max="12551" width="32.54296875" style="445" bestFit="1" customWidth="1"/>
    <col min="12552" max="12552" width="22.1796875" style="445" customWidth="1"/>
    <col min="12553" max="12553" width="38.54296875" style="445" customWidth="1"/>
    <col min="12554" max="12554" width="21.81640625" style="445" customWidth="1"/>
    <col min="12555" max="12555" width="15.54296875" style="445" customWidth="1"/>
    <col min="12556" max="12556" width="13.1796875" style="445" customWidth="1"/>
    <col min="12557" max="12800" width="8.7265625" style="445" customWidth="1"/>
    <col min="12801" max="12801" width="9.1796875" style="445" customWidth="1"/>
    <col min="12802" max="12802" width="6.54296875" style="445" customWidth="1"/>
    <col min="12803" max="12803" width="32.453125" style="445" bestFit="1" customWidth="1"/>
    <col min="12804" max="12804" width="13.81640625" style="445" bestFit="1" customWidth="1"/>
    <col min="12805" max="12805" width="33.1796875" style="445" bestFit="1" customWidth="1"/>
    <col min="12806" max="12806" width="19.81640625" style="445" customWidth="1"/>
    <col min="12807" max="12807" width="32.54296875" style="445" bestFit="1" customWidth="1"/>
    <col min="12808" max="12808" width="22.1796875" style="445" customWidth="1"/>
    <col min="12809" max="12809" width="38.54296875" style="445" customWidth="1"/>
    <col min="12810" max="12810" width="21.81640625" style="445" customWidth="1"/>
    <col min="12811" max="12811" width="15.54296875" style="445" customWidth="1"/>
    <col min="12812" max="12812" width="13.1796875" style="445" customWidth="1"/>
    <col min="12813" max="13056" width="8.7265625" style="445" customWidth="1"/>
    <col min="13057" max="13057" width="9.1796875" style="445" customWidth="1"/>
    <col min="13058" max="13058" width="6.54296875" style="445" customWidth="1"/>
    <col min="13059" max="13059" width="32.453125" style="445" bestFit="1" customWidth="1"/>
    <col min="13060" max="13060" width="13.81640625" style="445" bestFit="1" customWidth="1"/>
    <col min="13061" max="13061" width="33.1796875" style="445" bestFit="1" customWidth="1"/>
    <col min="13062" max="13062" width="19.81640625" style="445" customWidth="1"/>
    <col min="13063" max="13063" width="32.54296875" style="445" bestFit="1" customWidth="1"/>
    <col min="13064" max="13064" width="22.1796875" style="445" customWidth="1"/>
    <col min="13065" max="13065" width="38.54296875" style="445" customWidth="1"/>
    <col min="13066" max="13066" width="21.81640625" style="445" customWidth="1"/>
    <col min="13067" max="13067" width="15.54296875" style="445" customWidth="1"/>
    <col min="13068" max="13068" width="13.1796875" style="445" customWidth="1"/>
    <col min="13069" max="13312" width="8.7265625" style="445" customWidth="1"/>
    <col min="13313" max="13313" width="9.1796875" style="445" customWidth="1"/>
    <col min="13314" max="13314" width="6.54296875" style="445" customWidth="1"/>
    <col min="13315" max="13315" width="32.453125" style="445" bestFit="1" customWidth="1"/>
    <col min="13316" max="13316" width="13.81640625" style="445" bestFit="1" customWidth="1"/>
    <col min="13317" max="13317" width="33.1796875" style="445" bestFit="1" customWidth="1"/>
    <col min="13318" max="13318" width="19.81640625" style="445" customWidth="1"/>
    <col min="13319" max="13319" width="32.54296875" style="445" bestFit="1" customWidth="1"/>
    <col min="13320" max="13320" width="22.1796875" style="445" customWidth="1"/>
    <col min="13321" max="13321" width="38.54296875" style="445" customWidth="1"/>
    <col min="13322" max="13322" width="21.81640625" style="445" customWidth="1"/>
    <col min="13323" max="13323" width="15.54296875" style="445" customWidth="1"/>
    <col min="13324" max="13324" width="13.1796875" style="445" customWidth="1"/>
    <col min="13325" max="13568" width="8.7265625" style="445" customWidth="1"/>
    <col min="13569" max="13569" width="9.1796875" style="445" customWidth="1"/>
    <col min="13570" max="13570" width="6.54296875" style="445" customWidth="1"/>
    <col min="13571" max="13571" width="32.453125" style="445" bestFit="1" customWidth="1"/>
    <col min="13572" max="13572" width="13.81640625" style="445" bestFit="1" customWidth="1"/>
    <col min="13573" max="13573" width="33.1796875" style="445" bestFit="1" customWidth="1"/>
    <col min="13574" max="13574" width="19.81640625" style="445" customWidth="1"/>
    <col min="13575" max="13575" width="32.54296875" style="445" bestFit="1" customWidth="1"/>
    <col min="13576" max="13576" width="22.1796875" style="445" customWidth="1"/>
    <col min="13577" max="13577" width="38.54296875" style="445" customWidth="1"/>
    <col min="13578" max="13578" width="21.81640625" style="445" customWidth="1"/>
    <col min="13579" max="13579" width="15.54296875" style="445" customWidth="1"/>
    <col min="13580" max="13580" width="13.1796875" style="445" customWidth="1"/>
    <col min="13581" max="13824" width="8.7265625" style="445" customWidth="1"/>
    <col min="13825" max="13825" width="9.1796875" style="445" customWidth="1"/>
    <col min="13826" max="13826" width="6.54296875" style="445" customWidth="1"/>
    <col min="13827" max="13827" width="32.453125" style="445" bestFit="1" customWidth="1"/>
    <col min="13828" max="13828" width="13.81640625" style="445" bestFit="1" customWidth="1"/>
    <col min="13829" max="13829" width="33.1796875" style="445" bestFit="1" customWidth="1"/>
    <col min="13830" max="13830" width="19.81640625" style="445" customWidth="1"/>
    <col min="13831" max="13831" width="32.54296875" style="445" bestFit="1" customWidth="1"/>
    <col min="13832" max="13832" width="22.1796875" style="445" customWidth="1"/>
    <col min="13833" max="13833" width="38.54296875" style="445" customWidth="1"/>
    <col min="13834" max="13834" width="21.81640625" style="445" customWidth="1"/>
    <col min="13835" max="13835" width="15.54296875" style="445" customWidth="1"/>
    <col min="13836" max="13836" width="13.1796875" style="445" customWidth="1"/>
    <col min="13837" max="14080" width="8.7265625" style="445" customWidth="1"/>
    <col min="14081" max="14081" width="9.1796875" style="445" customWidth="1"/>
    <col min="14082" max="14082" width="6.54296875" style="445" customWidth="1"/>
    <col min="14083" max="14083" width="32.453125" style="445" bestFit="1" customWidth="1"/>
    <col min="14084" max="14084" width="13.81640625" style="445" bestFit="1" customWidth="1"/>
    <col min="14085" max="14085" width="33.1796875" style="445" bestFit="1" customWidth="1"/>
    <col min="14086" max="14086" width="19.81640625" style="445" customWidth="1"/>
    <col min="14087" max="14087" width="32.54296875" style="445" bestFit="1" customWidth="1"/>
    <col min="14088" max="14088" width="22.1796875" style="445" customWidth="1"/>
    <col min="14089" max="14089" width="38.54296875" style="445" customWidth="1"/>
    <col min="14090" max="14090" width="21.81640625" style="445" customWidth="1"/>
    <col min="14091" max="14091" width="15.54296875" style="445" customWidth="1"/>
    <col min="14092" max="14092" width="13.1796875" style="445" customWidth="1"/>
    <col min="14093" max="14336" width="8.7265625" style="445" customWidth="1"/>
    <col min="14337" max="14337" width="9.1796875" style="445" customWidth="1"/>
    <col min="14338" max="14338" width="6.54296875" style="445" customWidth="1"/>
    <col min="14339" max="14339" width="32.453125" style="445" bestFit="1" customWidth="1"/>
    <col min="14340" max="14340" width="13.81640625" style="445" bestFit="1" customWidth="1"/>
    <col min="14341" max="14341" width="33.1796875" style="445" bestFit="1" customWidth="1"/>
    <col min="14342" max="14342" width="19.81640625" style="445" customWidth="1"/>
    <col min="14343" max="14343" width="32.54296875" style="445" bestFit="1" customWidth="1"/>
    <col min="14344" max="14344" width="22.1796875" style="445" customWidth="1"/>
    <col min="14345" max="14345" width="38.54296875" style="445" customWidth="1"/>
    <col min="14346" max="14346" width="21.81640625" style="445" customWidth="1"/>
    <col min="14347" max="14347" width="15.54296875" style="445" customWidth="1"/>
    <col min="14348" max="14348" width="13.1796875" style="445" customWidth="1"/>
    <col min="14349" max="14592" width="8.7265625" style="445" customWidth="1"/>
    <col min="14593" max="14593" width="9.1796875" style="445" customWidth="1"/>
    <col min="14594" max="14594" width="6.54296875" style="445" customWidth="1"/>
    <col min="14595" max="14595" width="32.453125" style="445" bestFit="1" customWidth="1"/>
    <col min="14596" max="14596" width="13.81640625" style="445" bestFit="1" customWidth="1"/>
    <col min="14597" max="14597" width="33.1796875" style="445" bestFit="1" customWidth="1"/>
    <col min="14598" max="14598" width="19.81640625" style="445" customWidth="1"/>
    <col min="14599" max="14599" width="32.54296875" style="445" bestFit="1" customWidth="1"/>
    <col min="14600" max="14600" width="22.1796875" style="445" customWidth="1"/>
    <col min="14601" max="14601" width="38.54296875" style="445" customWidth="1"/>
    <col min="14602" max="14602" width="21.81640625" style="445" customWidth="1"/>
    <col min="14603" max="14603" width="15.54296875" style="445" customWidth="1"/>
    <col min="14604" max="14604" width="13.1796875" style="445" customWidth="1"/>
    <col min="14605" max="14848" width="8.7265625" style="445" customWidth="1"/>
    <col min="14849" max="14849" width="9.1796875" style="445" customWidth="1"/>
    <col min="14850" max="14850" width="6.54296875" style="445" customWidth="1"/>
    <col min="14851" max="14851" width="32.453125" style="445" bestFit="1" customWidth="1"/>
    <col min="14852" max="14852" width="13.81640625" style="445" bestFit="1" customWidth="1"/>
    <col min="14853" max="14853" width="33.1796875" style="445" bestFit="1" customWidth="1"/>
    <col min="14854" max="14854" width="19.81640625" style="445" customWidth="1"/>
    <col min="14855" max="14855" width="32.54296875" style="445" bestFit="1" customWidth="1"/>
    <col min="14856" max="14856" width="22.1796875" style="445" customWidth="1"/>
    <col min="14857" max="14857" width="38.54296875" style="445" customWidth="1"/>
    <col min="14858" max="14858" width="21.81640625" style="445" customWidth="1"/>
    <col min="14859" max="14859" width="15.54296875" style="445" customWidth="1"/>
    <col min="14860" max="14860" width="13.1796875" style="445" customWidth="1"/>
    <col min="14861" max="15104" width="8.7265625" style="445" customWidth="1"/>
    <col min="15105" max="15105" width="9.1796875" style="445" customWidth="1"/>
    <col min="15106" max="15106" width="6.54296875" style="445" customWidth="1"/>
    <col min="15107" max="15107" width="32.453125" style="445" bestFit="1" customWidth="1"/>
    <col min="15108" max="15108" width="13.81640625" style="445" bestFit="1" customWidth="1"/>
    <col min="15109" max="15109" width="33.1796875" style="445" bestFit="1" customWidth="1"/>
    <col min="15110" max="15110" width="19.81640625" style="445" customWidth="1"/>
    <col min="15111" max="15111" width="32.54296875" style="445" bestFit="1" customWidth="1"/>
    <col min="15112" max="15112" width="22.1796875" style="445" customWidth="1"/>
    <col min="15113" max="15113" width="38.54296875" style="445" customWidth="1"/>
    <col min="15114" max="15114" width="21.81640625" style="445" customWidth="1"/>
    <col min="15115" max="15115" width="15.54296875" style="445" customWidth="1"/>
    <col min="15116" max="15116" width="13.1796875" style="445" customWidth="1"/>
    <col min="15117" max="15360" width="8.7265625" style="445" customWidth="1"/>
    <col min="15361" max="15361" width="9.1796875" style="445" customWidth="1"/>
    <col min="15362" max="15362" width="6.54296875" style="445" customWidth="1"/>
    <col min="15363" max="15363" width="32.453125" style="445" bestFit="1" customWidth="1"/>
    <col min="15364" max="15364" width="13.81640625" style="445" bestFit="1" customWidth="1"/>
    <col min="15365" max="15365" width="33.1796875" style="445" bestFit="1" customWidth="1"/>
    <col min="15366" max="15366" width="19.81640625" style="445" customWidth="1"/>
    <col min="15367" max="15367" width="32.54296875" style="445" bestFit="1" customWidth="1"/>
    <col min="15368" max="15368" width="22.1796875" style="445" customWidth="1"/>
    <col min="15369" max="15369" width="38.54296875" style="445" customWidth="1"/>
    <col min="15370" max="15370" width="21.81640625" style="445" customWidth="1"/>
    <col min="15371" max="15371" width="15.54296875" style="445" customWidth="1"/>
    <col min="15372" max="15372" width="13.1796875" style="445" customWidth="1"/>
    <col min="15373" max="15616" width="8.7265625" style="445" customWidth="1"/>
    <col min="15617" max="15617" width="9.1796875" style="445" customWidth="1"/>
    <col min="15618" max="15618" width="6.54296875" style="445" customWidth="1"/>
    <col min="15619" max="15619" width="32.453125" style="445" bestFit="1" customWidth="1"/>
    <col min="15620" max="15620" width="13.81640625" style="445" bestFit="1" customWidth="1"/>
    <col min="15621" max="15621" width="33.1796875" style="445" bestFit="1" customWidth="1"/>
    <col min="15622" max="15622" width="19.81640625" style="445" customWidth="1"/>
    <col min="15623" max="15623" width="32.54296875" style="445" bestFit="1" customWidth="1"/>
    <col min="15624" max="15624" width="22.1796875" style="445" customWidth="1"/>
    <col min="15625" max="15625" width="38.54296875" style="445" customWidth="1"/>
    <col min="15626" max="15626" width="21.81640625" style="445" customWidth="1"/>
    <col min="15627" max="15627" width="15.54296875" style="445" customWidth="1"/>
    <col min="15628" max="15628" width="13.1796875" style="445" customWidth="1"/>
    <col min="15629" max="15872" width="8.7265625" style="445" customWidth="1"/>
    <col min="15873" max="15873" width="9.1796875" style="445" customWidth="1"/>
    <col min="15874" max="15874" width="6.54296875" style="445" customWidth="1"/>
    <col min="15875" max="15875" width="32.453125" style="445" bestFit="1" customWidth="1"/>
    <col min="15876" max="15876" width="13.81640625" style="445" bestFit="1" customWidth="1"/>
    <col min="15877" max="15877" width="33.1796875" style="445" bestFit="1" customWidth="1"/>
    <col min="15878" max="15878" width="19.81640625" style="445" customWidth="1"/>
    <col min="15879" max="15879" width="32.54296875" style="445" bestFit="1" customWidth="1"/>
    <col min="15880" max="15880" width="22.1796875" style="445" customWidth="1"/>
    <col min="15881" max="15881" width="38.54296875" style="445" customWidth="1"/>
    <col min="15882" max="15882" width="21.81640625" style="445" customWidth="1"/>
    <col min="15883" max="15883" width="15.54296875" style="445" customWidth="1"/>
    <col min="15884" max="15884" width="13.1796875" style="445" customWidth="1"/>
    <col min="15885" max="16128" width="8.7265625" style="445" customWidth="1"/>
    <col min="16129" max="16129" width="9.1796875" style="445" customWidth="1"/>
    <col min="16130" max="16130" width="6.54296875" style="445" customWidth="1"/>
    <col min="16131" max="16131" width="32.453125" style="445" bestFit="1" customWidth="1"/>
    <col min="16132" max="16132" width="13.81640625" style="445" bestFit="1" customWidth="1"/>
    <col min="16133" max="16133" width="33.1796875" style="445" bestFit="1" customWidth="1"/>
    <col min="16134" max="16134" width="19.81640625" style="445" customWidth="1"/>
    <col min="16135" max="16135" width="32.54296875" style="445" bestFit="1" customWidth="1"/>
    <col min="16136" max="16136" width="22.1796875" style="445" customWidth="1"/>
    <col min="16137" max="16137" width="38.54296875" style="445" customWidth="1"/>
    <col min="16138" max="16138" width="21.81640625" style="445" customWidth="1"/>
    <col min="16139" max="16139" width="15.54296875" style="445" customWidth="1"/>
    <col min="16140" max="16140" width="13.1796875" style="445" customWidth="1"/>
    <col min="16141" max="16384" width="8.7265625" style="445" customWidth="1"/>
  </cols>
  <sheetData>
    <row r="4" spans="2:10" ht="14" customHeight="1" x14ac:dyDescent="0.35">
      <c r="B4" s="797" t="s">
        <v>1597</v>
      </c>
      <c r="C4" s="723"/>
      <c r="D4" s="723"/>
      <c r="E4" s="723"/>
      <c r="F4" s="723"/>
      <c r="G4" s="723"/>
      <c r="H4" s="723"/>
      <c r="I4" s="723"/>
      <c r="J4" s="724"/>
    </row>
    <row r="5" spans="2:10" ht="28" customHeight="1" x14ac:dyDescent="0.3">
      <c r="B5" s="387"/>
      <c r="C5" s="238" t="s">
        <v>1</v>
      </c>
      <c r="D5" s="238" t="s">
        <v>592</v>
      </c>
      <c r="E5" s="238" t="s">
        <v>593</v>
      </c>
      <c r="F5" s="238" t="s">
        <v>594</v>
      </c>
      <c r="G5" s="238" t="s">
        <v>595</v>
      </c>
      <c r="H5" s="238" t="s">
        <v>596</v>
      </c>
      <c r="I5" s="238" t="s">
        <v>597</v>
      </c>
      <c r="J5" s="238" t="s">
        <v>598</v>
      </c>
    </row>
    <row r="6" spans="2:10" ht="42" customHeight="1" x14ac:dyDescent="0.3">
      <c r="B6" s="388">
        <v>1</v>
      </c>
      <c r="C6" s="206" t="s">
        <v>599</v>
      </c>
      <c r="D6" s="206" t="s">
        <v>600</v>
      </c>
      <c r="E6" s="388" t="s">
        <v>601</v>
      </c>
      <c r="F6" s="206" t="s">
        <v>602</v>
      </c>
      <c r="G6" s="440" t="s">
        <v>603</v>
      </c>
      <c r="H6" s="206" t="s">
        <v>604</v>
      </c>
      <c r="I6" s="206" t="s">
        <v>605</v>
      </c>
      <c r="J6" s="206" t="s">
        <v>606</v>
      </c>
    </row>
    <row r="7" spans="2:10" ht="70" customHeight="1" x14ac:dyDescent="0.3">
      <c r="B7" s="388">
        <f t="shared" ref="B7:B15" si="0">B6+1</f>
        <v>2</v>
      </c>
      <c r="C7" s="206" t="s">
        <v>607</v>
      </c>
      <c r="D7" s="206" t="s">
        <v>608</v>
      </c>
      <c r="E7" s="388" t="s">
        <v>609</v>
      </c>
      <c r="F7" s="206" t="s">
        <v>610</v>
      </c>
      <c r="G7" s="206" t="s">
        <v>611</v>
      </c>
      <c r="H7" s="206" t="s">
        <v>612</v>
      </c>
      <c r="I7" s="206" t="s">
        <v>613</v>
      </c>
      <c r="J7" s="206" t="s">
        <v>614</v>
      </c>
    </row>
    <row r="8" spans="2:10" ht="70" customHeight="1" x14ac:dyDescent="0.3">
      <c r="B8" s="388">
        <f t="shared" si="0"/>
        <v>3</v>
      </c>
      <c r="C8" s="206" t="s">
        <v>615</v>
      </c>
      <c r="D8" s="206" t="s">
        <v>600</v>
      </c>
      <c r="E8" s="206" t="s">
        <v>616</v>
      </c>
      <c r="F8" s="206" t="s">
        <v>617</v>
      </c>
      <c r="G8" s="206" t="s">
        <v>618</v>
      </c>
      <c r="H8" s="206" t="s">
        <v>619</v>
      </c>
      <c r="I8" s="206" t="s">
        <v>620</v>
      </c>
      <c r="J8" s="206" t="s">
        <v>1587</v>
      </c>
    </row>
    <row r="9" spans="2:10" ht="28" customHeight="1" x14ac:dyDescent="0.3">
      <c r="B9" s="388">
        <f t="shared" si="0"/>
        <v>4</v>
      </c>
      <c r="C9" s="239" t="s">
        <v>621</v>
      </c>
      <c r="D9" s="206" t="s">
        <v>600</v>
      </c>
      <c r="E9" s="206" t="s">
        <v>622</v>
      </c>
      <c r="F9" s="441" t="s">
        <v>623</v>
      </c>
      <c r="G9" s="440" t="s">
        <v>624</v>
      </c>
      <c r="H9" s="206" t="s">
        <v>625</v>
      </c>
      <c r="I9" s="206" t="s">
        <v>626</v>
      </c>
      <c r="J9" s="206" t="s">
        <v>627</v>
      </c>
    </row>
    <row r="10" spans="2:10" ht="42" customHeight="1" x14ac:dyDescent="0.3">
      <c r="B10" s="388">
        <f t="shared" si="0"/>
        <v>5</v>
      </c>
      <c r="C10" s="206" t="s">
        <v>628</v>
      </c>
      <c r="D10" s="206" t="s">
        <v>600</v>
      </c>
      <c r="E10" s="388" t="s">
        <v>629</v>
      </c>
      <c r="F10" s="206" t="s">
        <v>630</v>
      </c>
      <c r="G10" s="391" t="s">
        <v>631</v>
      </c>
      <c r="H10" s="206" t="s">
        <v>632</v>
      </c>
      <c r="I10" s="206" t="s">
        <v>633</v>
      </c>
      <c r="J10" s="206" t="s">
        <v>634</v>
      </c>
    </row>
    <row r="11" spans="2:10" ht="56" customHeight="1" x14ac:dyDescent="0.3">
      <c r="B11" s="388">
        <f t="shared" si="0"/>
        <v>6</v>
      </c>
      <c r="C11" s="206" t="s">
        <v>635</v>
      </c>
      <c r="D11" s="206" t="s">
        <v>636</v>
      </c>
      <c r="E11" s="206" t="s">
        <v>637</v>
      </c>
      <c r="F11" s="206" t="s">
        <v>638</v>
      </c>
      <c r="G11" s="440" t="s">
        <v>639</v>
      </c>
      <c r="H11" s="206" t="s">
        <v>640</v>
      </c>
      <c r="I11" s="206" t="s">
        <v>641</v>
      </c>
      <c r="J11" s="206" t="s">
        <v>642</v>
      </c>
    </row>
    <row r="12" spans="2:10" ht="84" customHeight="1" x14ac:dyDescent="0.3">
      <c r="B12" s="388">
        <f t="shared" si="0"/>
        <v>7</v>
      </c>
      <c r="C12" s="206" t="s">
        <v>643</v>
      </c>
      <c r="D12" s="206" t="s">
        <v>600</v>
      </c>
      <c r="E12" s="388" t="s">
        <v>644</v>
      </c>
      <c r="F12" s="206" t="s">
        <v>645</v>
      </c>
      <c r="G12" s="440" t="s">
        <v>646</v>
      </c>
      <c r="H12" s="206" t="s">
        <v>647</v>
      </c>
      <c r="I12" s="206" t="s">
        <v>648</v>
      </c>
      <c r="J12" s="206" t="s">
        <v>649</v>
      </c>
    </row>
    <row r="13" spans="2:10" ht="70" customHeight="1" x14ac:dyDescent="0.3">
      <c r="B13" s="388">
        <f t="shared" si="0"/>
        <v>8</v>
      </c>
      <c r="C13" s="206" t="s">
        <v>650</v>
      </c>
      <c r="D13" s="206" t="s">
        <v>608</v>
      </c>
      <c r="E13" s="388" t="s">
        <v>651</v>
      </c>
      <c r="F13" s="206" t="s">
        <v>652</v>
      </c>
      <c r="G13" s="391" t="s">
        <v>646</v>
      </c>
      <c r="H13" s="206" t="s">
        <v>647</v>
      </c>
      <c r="I13" s="206" t="s">
        <v>653</v>
      </c>
      <c r="J13" s="206" t="s">
        <v>654</v>
      </c>
    </row>
    <row r="14" spans="2:10" ht="42" customHeight="1" x14ac:dyDescent="0.3">
      <c r="B14" s="388">
        <f t="shared" si="0"/>
        <v>9</v>
      </c>
      <c r="C14" s="206" t="s">
        <v>655</v>
      </c>
      <c r="D14" s="206" t="s">
        <v>600</v>
      </c>
      <c r="E14" s="206" t="s">
        <v>656</v>
      </c>
      <c r="F14" s="206" t="s">
        <v>657</v>
      </c>
      <c r="G14" s="391" t="s">
        <v>658</v>
      </c>
      <c r="H14" s="206" t="s">
        <v>659</v>
      </c>
      <c r="I14" s="388" t="s">
        <v>660</v>
      </c>
      <c r="J14" s="206" t="s">
        <v>661</v>
      </c>
    </row>
    <row r="15" spans="2:10" ht="42" customHeight="1" x14ac:dyDescent="0.3">
      <c r="B15" s="388">
        <f t="shared" si="0"/>
        <v>10</v>
      </c>
      <c r="C15" s="206" t="s">
        <v>662</v>
      </c>
      <c r="D15" s="206" t="s">
        <v>636</v>
      </c>
      <c r="E15" s="206" t="s">
        <v>663</v>
      </c>
      <c r="F15" s="206" t="s">
        <v>664</v>
      </c>
      <c r="G15" s="440" t="s">
        <v>658</v>
      </c>
      <c r="H15" s="206" t="s">
        <v>665</v>
      </c>
      <c r="I15" s="388" t="s">
        <v>666</v>
      </c>
      <c r="J15" s="206" t="s">
        <v>667</v>
      </c>
    </row>
    <row r="16" spans="2:10" ht="14.5" customHeight="1" x14ac:dyDescent="0.35">
      <c r="B16" s="874" t="s">
        <v>668</v>
      </c>
      <c r="C16" s="728"/>
      <c r="D16" s="728"/>
      <c r="E16" s="728"/>
      <c r="F16" s="728"/>
      <c r="G16" s="728"/>
      <c r="H16" s="728"/>
      <c r="I16" s="728"/>
      <c r="J16" s="728"/>
    </row>
  </sheetData>
  <sheetProtection algorithmName="SHA-512" hashValue="RYb2ma3k8BVpEjqD0PnbWPqjXz1zX+S3+Bf1ocj2QVDiEVzjw9FVAOs/DTJq51opMjkr5BizlZoAitK1HMCwsA==" saltValue="OgBtfftNtu4FbB/AHRQwFw==" spinCount="100000" sheet="1" objects="1" scenarios="1"/>
  <mergeCells count="2">
    <mergeCell ref="B4:J4"/>
    <mergeCell ref="B16:J16"/>
  </mergeCells>
  <hyperlinks>
    <hyperlink ref="G9" r:id="rId1" display="nairobi@africa-re.com" xr:uid="{00000000-0004-0000-4500-000000000000}"/>
    <hyperlink ref="G12" r:id="rId2" xr:uid="{00000000-0004-0000-4500-000001000000}"/>
    <hyperlink ref="G13" r:id="rId3" display="info@britam.co.ke" xr:uid="{00000000-0004-0000-4500-000002000000}"/>
    <hyperlink ref="G14" r:id="rId4" xr:uid="{00000000-0004-0000-4500-000003000000}"/>
  </hyperlinks>
  <pageMargins left="0.7" right="0.7" top="0.75" bottom="0.75" header="0.3" footer="0.3"/>
  <pageSetup orientation="portrait"/>
  <headerFooter>
    <oddFooter>&amp;C_x000D_&amp;1#&amp;"Calibri"&amp;11&amp;K000000 Britam Public</oddFooter>
  </headerFooter>
  <drawing r:id="rId5"/>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90">
    <tabColor rgb="FFCC9900"/>
  </sheetPr>
  <dimension ref="A4:WVI17"/>
  <sheetViews>
    <sheetView showGridLines="0" topLeftCell="B1" zoomScale="70" zoomScaleNormal="70" workbookViewId="0">
      <selection activeCell="C6" sqref="C6"/>
    </sheetView>
  </sheetViews>
  <sheetFormatPr defaultRowHeight="14" x14ac:dyDescent="0.3"/>
  <cols>
    <col min="1" max="1" width="9.1796875" style="448" hidden="1" customWidth="1"/>
    <col min="2" max="2" width="9.1796875" style="448" customWidth="1"/>
    <col min="3" max="3" width="6.54296875" style="409" customWidth="1"/>
    <col min="4" max="4" width="22" style="409" customWidth="1"/>
    <col min="5" max="5" width="13.81640625" style="408" bestFit="1" customWidth="1"/>
    <col min="6" max="6" width="33.1796875" style="448" bestFit="1" customWidth="1"/>
    <col min="7" max="7" width="19.81640625" style="448" customWidth="1"/>
    <col min="8" max="8" width="30" style="447" customWidth="1"/>
    <col min="9" max="9" width="29.81640625" style="408" bestFit="1" customWidth="1"/>
    <col min="10" max="10" width="29.81640625" style="408" customWidth="1"/>
    <col min="11" max="11" width="19.54296875" style="408" customWidth="1"/>
    <col min="12" max="12" width="15.54296875" style="448" customWidth="1"/>
    <col min="13" max="13" width="13.1796875" style="448" customWidth="1"/>
    <col min="14" max="256" width="8.7265625" style="448" customWidth="1"/>
    <col min="257" max="257" width="13" style="448" hidden="1" customWidth="1"/>
    <col min="258" max="258" width="9.1796875" style="448" customWidth="1"/>
    <col min="259" max="259" width="6.54296875" style="448" customWidth="1"/>
    <col min="260" max="260" width="22" style="448" customWidth="1"/>
    <col min="261" max="261" width="13.81640625" style="448" bestFit="1" customWidth="1"/>
    <col min="262" max="262" width="33.1796875" style="448" bestFit="1" customWidth="1"/>
    <col min="263" max="263" width="19.81640625" style="448" customWidth="1"/>
    <col min="264" max="264" width="30" style="448" customWidth="1"/>
    <col min="265" max="265" width="29.81640625" style="448" bestFit="1" customWidth="1"/>
    <col min="266" max="266" width="27.54296875" style="448" customWidth="1"/>
    <col min="267" max="267" width="19.54296875" style="448" customWidth="1"/>
    <col min="268" max="268" width="15.54296875" style="448" customWidth="1"/>
    <col min="269" max="269" width="13.1796875" style="448" customWidth="1"/>
    <col min="270" max="512" width="8.7265625" style="448" customWidth="1"/>
    <col min="513" max="513" width="13" style="448" hidden="1" customWidth="1"/>
    <col min="514" max="514" width="9.1796875" style="448" customWidth="1"/>
    <col min="515" max="515" width="6.54296875" style="448" customWidth="1"/>
    <col min="516" max="516" width="22" style="448" customWidth="1"/>
    <col min="517" max="517" width="13.81640625" style="448" bestFit="1" customWidth="1"/>
    <col min="518" max="518" width="33.1796875" style="448" bestFit="1" customWidth="1"/>
    <col min="519" max="519" width="19.81640625" style="448" customWidth="1"/>
    <col min="520" max="520" width="30" style="448" customWidth="1"/>
    <col min="521" max="521" width="29.81640625" style="448" bestFit="1" customWidth="1"/>
    <col min="522" max="522" width="27.54296875" style="448" customWidth="1"/>
    <col min="523" max="523" width="19.54296875" style="448" customWidth="1"/>
    <col min="524" max="524" width="15.54296875" style="448" customWidth="1"/>
    <col min="525" max="525" width="13.1796875" style="448" customWidth="1"/>
    <col min="526" max="768" width="8.7265625" style="448" customWidth="1"/>
    <col min="769" max="769" width="13" style="448" hidden="1" customWidth="1"/>
    <col min="770" max="770" width="9.1796875" style="448" customWidth="1"/>
    <col min="771" max="771" width="6.54296875" style="448" customWidth="1"/>
    <col min="772" max="772" width="22" style="448" customWidth="1"/>
    <col min="773" max="773" width="13.81640625" style="448" bestFit="1" customWidth="1"/>
    <col min="774" max="774" width="33.1796875" style="448" bestFit="1" customWidth="1"/>
    <col min="775" max="775" width="19.81640625" style="448" customWidth="1"/>
    <col min="776" max="776" width="30" style="448" customWidth="1"/>
    <col min="777" max="777" width="29.81640625" style="448" bestFit="1" customWidth="1"/>
    <col min="778" max="778" width="27.54296875" style="448" customWidth="1"/>
    <col min="779" max="779" width="19.54296875" style="448" customWidth="1"/>
    <col min="780" max="780" width="15.54296875" style="448" customWidth="1"/>
    <col min="781" max="781" width="13.1796875" style="448" customWidth="1"/>
    <col min="782" max="1024" width="8.7265625" style="448" customWidth="1"/>
    <col min="1025" max="1025" width="13" style="448" hidden="1" customWidth="1"/>
    <col min="1026" max="1026" width="9.1796875" style="448" customWidth="1"/>
    <col min="1027" max="1027" width="6.54296875" style="448" customWidth="1"/>
    <col min="1028" max="1028" width="22" style="448" customWidth="1"/>
    <col min="1029" max="1029" width="13.81640625" style="448" bestFit="1" customWidth="1"/>
    <col min="1030" max="1030" width="33.1796875" style="448" bestFit="1" customWidth="1"/>
    <col min="1031" max="1031" width="19.81640625" style="448" customWidth="1"/>
    <col min="1032" max="1032" width="30" style="448" customWidth="1"/>
    <col min="1033" max="1033" width="29.81640625" style="448" bestFit="1" customWidth="1"/>
    <col min="1034" max="1034" width="27.54296875" style="448" customWidth="1"/>
    <col min="1035" max="1035" width="19.54296875" style="448" customWidth="1"/>
    <col min="1036" max="1036" width="15.54296875" style="448" customWidth="1"/>
    <col min="1037" max="1037" width="13.1796875" style="448" customWidth="1"/>
    <col min="1038" max="1280" width="8.7265625" style="448" customWidth="1"/>
    <col min="1281" max="1281" width="13" style="448" hidden="1" customWidth="1"/>
    <col min="1282" max="1282" width="9.1796875" style="448" customWidth="1"/>
    <col min="1283" max="1283" width="6.54296875" style="448" customWidth="1"/>
    <col min="1284" max="1284" width="22" style="448" customWidth="1"/>
    <col min="1285" max="1285" width="13.81640625" style="448" bestFit="1" customWidth="1"/>
    <col min="1286" max="1286" width="33.1796875" style="448" bestFit="1" customWidth="1"/>
    <col min="1287" max="1287" width="19.81640625" style="448" customWidth="1"/>
    <col min="1288" max="1288" width="30" style="448" customWidth="1"/>
    <col min="1289" max="1289" width="29.81640625" style="448" bestFit="1" customWidth="1"/>
    <col min="1290" max="1290" width="27.54296875" style="448" customWidth="1"/>
    <col min="1291" max="1291" width="19.54296875" style="448" customWidth="1"/>
    <col min="1292" max="1292" width="15.54296875" style="448" customWidth="1"/>
    <col min="1293" max="1293" width="13.1796875" style="448" customWidth="1"/>
    <col min="1294" max="1536" width="8.7265625" style="448" customWidth="1"/>
    <col min="1537" max="1537" width="13" style="448" hidden="1" customWidth="1"/>
    <col min="1538" max="1538" width="9.1796875" style="448" customWidth="1"/>
    <col min="1539" max="1539" width="6.54296875" style="448" customWidth="1"/>
    <col min="1540" max="1540" width="22" style="448" customWidth="1"/>
    <col min="1541" max="1541" width="13.81640625" style="448" bestFit="1" customWidth="1"/>
    <col min="1542" max="1542" width="33.1796875" style="448" bestFit="1" customWidth="1"/>
    <col min="1543" max="1543" width="19.81640625" style="448" customWidth="1"/>
    <col min="1544" max="1544" width="30" style="448" customWidth="1"/>
    <col min="1545" max="1545" width="29.81640625" style="448" bestFit="1" customWidth="1"/>
    <col min="1546" max="1546" width="27.54296875" style="448" customWidth="1"/>
    <col min="1547" max="1547" width="19.54296875" style="448" customWidth="1"/>
    <col min="1548" max="1548" width="15.54296875" style="448" customWidth="1"/>
    <col min="1549" max="1549" width="13.1796875" style="448" customWidth="1"/>
    <col min="1550" max="1792" width="8.7265625" style="448" customWidth="1"/>
    <col min="1793" max="1793" width="13" style="448" hidden="1" customWidth="1"/>
    <col min="1794" max="1794" width="9.1796875" style="448" customWidth="1"/>
    <col min="1795" max="1795" width="6.54296875" style="448" customWidth="1"/>
    <col min="1796" max="1796" width="22" style="448" customWidth="1"/>
    <col min="1797" max="1797" width="13.81640625" style="448" bestFit="1" customWidth="1"/>
    <col min="1798" max="1798" width="33.1796875" style="448" bestFit="1" customWidth="1"/>
    <col min="1799" max="1799" width="19.81640625" style="448" customWidth="1"/>
    <col min="1800" max="1800" width="30" style="448" customWidth="1"/>
    <col min="1801" max="1801" width="29.81640625" style="448" bestFit="1" customWidth="1"/>
    <col min="1802" max="1802" width="27.54296875" style="448" customWidth="1"/>
    <col min="1803" max="1803" width="19.54296875" style="448" customWidth="1"/>
    <col min="1804" max="1804" width="15.54296875" style="448" customWidth="1"/>
    <col min="1805" max="1805" width="13.1796875" style="448" customWidth="1"/>
    <col min="1806" max="2048" width="8.7265625" style="448" customWidth="1"/>
    <col min="2049" max="2049" width="13" style="448" hidden="1" customWidth="1"/>
    <col min="2050" max="2050" width="9.1796875" style="448" customWidth="1"/>
    <col min="2051" max="2051" width="6.54296875" style="448" customWidth="1"/>
    <col min="2052" max="2052" width="22" style="448" customWidth="1"/>
    <col min="2053" max="2053" width="13.81640625" style="448" bestFit="1" customWidth="1"/>
    <col min="2054" max="2054" width="33.1796875" style="448" bestFit="1" customWidth="1"/>
    <col min="2055" max="2055" width="19.81640625" style="448" customWidth="1"/>
    <col min="2056" max="2056" width="30" style="448" customWidth="1"/>
    <col min="2057" max="2057" width="29.81640625" style="448" bestFit="1" customWidth="1"/>
    <col min="2058" max="2058" width="27.54296875" style="448" customWidth="1"/>
    <col min="2059" max="2059" width="19.54296875" style="448" customWidth="1"/>
    <col min="2060" max="2060" width="15.54296875" style="448" customWidth="1"/>
    <col min="2061" max="2061" width="13.1796875" style="448" customWidth="1"/>
    <col min="2062" max="2304" width="8.7265625" style="448" customWidth="1"/>
    <col min="2305" max="2305" width="13" style="448" hidden="1" customWidth="1"/>
    <col min="2306" max="2306" width="9.1796875" style="448" customWidth="1"/>
    <col min="2307" max="2307" width="6.54296875" style="448" customWidth="1"/>
    <col min="2308" max="2308" width="22" style="448" customWidth="1"/>
    <col min="2309" max="2309" width="13.81640625" style="448" bestFit="1" customWidth="1"/>
    <col min="2310" max="2310" width="33.1796875" style="448" bestFit="1" customWidth="1"/>
    <col min="2311" max="2311" width="19.81640625" style="448" customWidth="1"/>
    <col min="2312" max="2312" width="30" style="448" customWidth="1"/>
    <col min="2313" max="2313" width="29.81640625" style="448" bestFit="1" customWidth="1"/>
    <col min="2314" max="2314" width="27.54296875" style="448" customWidth="1"/>
    <col min="2315" max="2315" width="19.54296875" style="448" customWidth="1"/>
    <col min="2316" max="2316" width="15.54296875" style="448" customWidth="1"/>
    <col min="2317" max="2317" width="13.1796875" style="448" customWidth="1"/>
    <col min="2318" max="2560" width="8.7265625" style="448" customWidth="1"/>
    <col min="2561" max="2561" width="13" style="448" hidden="1" customWidth="1"/>
    <col min="2562" max="2562" width="9.1796875" style="448" customWidth="1"/>
    <col min="2563" max="2563" width="6.54296875" style="448" customWidth="1"/>
    <col min="2564" max="2564" width="22" style="448" customWidth="1"/>
    <col min="2565" max="2565" width="13.81640625" style="448" bestFit="1" customWidth="1"/>
    <col min="2566" max="2566" width="33.1796875" style="448" bestFit="1" customWidth="1"/>
    <col min="2567" max="2567" width="19.81640625" style="448" customWidth="1"/>
    <col min="2568" max="2568" width="30" style="448" customWidth="1"/>
    <col min="2569" max="2569" width="29.81640625" style="448" bestFit="1" customWidth="1"/>
    <col min="2570" max="2570" width="27.54296875" style="448" customWidth="1"/>
    <col min="2571" max="2571" width="19.54296875" style="448" customWidth="1"/>
    <col min="2572" max="2572" width="15.54296875" style="448" customWidth="1"/>
    <col min="2573" max="2573" width="13.1796875" style="448" customWidth="1"/>
    <col min="2574" max="2816" width="8.7265625" style="448" customWidth="1"/>
    <col min="2817" max="2817" width="13" style="448" hidden="1" customWidth="1"/>
    <col min="2818" max="2818" width="9.1796875" style="448" customWidth="1"/>
    <col min="2819" max="2819" width="6.54296875" style="448" customWidth="1"/>
    <col min="2820" max="2820" width="22" style="448" customWidth="1"/>
    <col min="2821" max="2821" width="13.81640625" style="448" bestFit="1" customWidth="1"/>
    <col min="2822" max="2822" width="33.1796875" style="448" bestFit="1" customWidth="1"/>
    <col min="2823" max="2823" width="19.81640625" style="448" customWidth="1"/>
    <col min="2824" max="2824" width="30" style="448" customWidth="1"/>
    <col min="2825" max="2825" width="29.81640625" style="448" bestFit="1" customWidth="1"/>
    <col min="2826" max="2826" width="27.54296875" style="448" customWidth="1"/>
    <col min="2827" max="2827" width="19.54296875" style="448" customWidth="1"/>
    <col min="2828" max="2828" width="15.54296875" style="448" customWidth="1"/>
    <col min="2829" max="2829" width="13.1796875" style="448" customWidth="1"/>
    <col min="2830" max="3072" width="8.7265625" style="448" customWidth="1"/>
    <col min="3073" max="3073" width="13" style="448" hidden="1" customWidth="1"/>
    <col min="3074" max="3074" width="9.1796875" style="448" customWidth="1"/>
    <col min="3075" max="3075" width="6.54296875" style="448" customWidth="1"/>
    <col min="3076" max="3076" width="22" style="448" customWidth="1"/>
    <col min="3077" max="3077" width="13.81640625" style="448" bestFit="1" customWidth="1"/>
    <col min="3078" max="3078" width="33.1796875" style="448" bestFit="1" customWidth="1"/>
    <col min="3079" max="3079" width="19.81640625" style="448" customWidth="1"/>
    <col min="3080" max="3080" width="30" style="448" customWidth="1"/>
    <col min="3081" max="3081" width="29.81640625" style="448" bestFit="1" customWidth="1"/>
    <col min="3082" max="3082" width="27.54296875" style="448" customWidth="1"/>
    <col min="3083" max="3083" width="19.54296875" style="448" customWidth="1"/>
    <col min="3084" max="3084" width="15.54296875" style="448" customWidth="1"/>
    <col min="3085" max="3085" width="13.1796875" style="448" customWidth="1"/>
    <col min="3086" max="3328" width="8.7265625" style="448" customWidth="1"/>
    <col min="3329" max="3329" width="13" style="448" hidden="1" customWidth="1"/>
    <col min="3330" max="3330" width="9.1796875" style="448" customWidth="1"/>
    <col min="3331" max="3331" width="6.54296875" style="448" customWidth="1"/>
    <col min="3332" max="3332" width="22" style="448" customWidth="1"/>
    <col min="3333" max="3333" width="13.81640625" style="448" bestFit="1" customWidth="1"/>
    <col min="3334" max="3334" width="33.1796875" style="448" bestFit="1" customWidth="1"/>
    <col min="3335" max="3335" width="19.81640625" style="448" customWidth="1"/>
    <col min="3336" max="3336" width="30" style="448" customWidth="1"/>
    <col min="3337" max="3337" width="29.81640625" style="448" bestFit="1" customWidth="1"/>
    <col min="3338" max="3338" width="27.54296875" style="448" customWidth="1"/>
    <col min="3339" max="3339" width="19.54296875" style="448" customWidth="1"/>
    <col min="3340" max="3340" width="15.54296875" style="448" customWidth="1"/>
    <col min="3341" max="3341" width="13.1796875" style="448" customWidth="1"/>
    <col min="3342" max="3584" width="8.7265625" style="448" customWidth="1"/>
    <col min="3585" max="3585" width="13" style="448" hidden="1" customWidth="1"/>
    <col min="3586" max="3586" width="9.1796875" style="448" customWidth="1"/>
    <col min="3587" max="3587" width="6.54296875" style="448" customWidth="1"/>
    <col min="3588" max="3588" width="22" style="448" customWidth="1"/>
    <col min="3589" max="3589" width="13.81640625" style="448" bestFit="1" customWidth="1"/>
    <col min="3590" max="3590" width="33.1796875" style="448" bestFit="1" customWidth="1"/>
    <col min="3591" max="3591" width="19.81640625" style="448" customWidth="1"/>
    <col min="3592" max="3592" width="30" style="448" customWidth="1"/>
    <col min="3593" max="3593" width="29.81640625" style="448" bestFit="1" customWidth="1"/>
    <col min="3594" max="3594" width="27.54296875" style="448" customWidth="1"/>
    <col min="3595" max="3595" width="19.54296875" style="448" customWidth="1"/>
    <col min="3596" max="3596" width="15.54296875" style="448" customWidth="1"/>
    <col min="3597" max="3597" width="13.1796875" style="448" customWidth="1"/>
    <col min="3598" max="3840" width="8.7265625" style="448" customWidth="1"/>
    <col min="3841" max="3841" width="13" style="448" hidden="1" customWidth="1"/>
    <col min="3842" max="3842" width="9.1796875" style="448" customWidth="1"/>
    <col min="3843" max="3843" width="6.54296875" style="448" customWidth="1"/>
    <col min="3844" max="3844" width="22" style="448" customWidth="1"/>
    <col min="3845" max="3845" width="13.81640625" style="448" bestFit="1" customWidth="1"/>
    <col min="3846" max="3846" width="33.1796875" style="448" bestFit="1" customWidth="1"/>
    <col min="3847" max="3847" width="19.81640625" style="448" customWidth="1"/>
    <col min="3848" max="3848" width="30" style="448" customWidth="1"/>
    <col min="3849" max="3849" width="29.81640625" style="448" bestFit="1" customWidth="1"/>
    <col min="3850" max="3850" width="27.54296875" style="448" customWidth="1"/>
    <col min="3851" max="3851" width="19.54296875" style="448" customWidth="1"/>
    <col min="3852" max="3852" width="15.54296875" style="448" customWidth="1"/>
    <col min="3853" max="3853" width="13.1796875" style="448" customWidth="1"/>
    <col min="3854" max="4096" width="8.7265625" style="448" customWidth="1"/>
    <col min="4097" max="4097" width="13" style="448" hidden="1" customWidth="1"/>
    <col min="4098" max="4098" width="9.1796875" style="448" customWidth="1"/>
    <col min="4099" max="4099" width="6.54296875" style="448" customWidth="1"/>
    <col min="4100" max="4100" width="22" style="448" customWidth="1"/>
    <col min="4101" max="4101" width="13.81640625" style="448" bestFit="1" customWidth="1"/>
    <col min="4102" max="4102" width="33.1796875" style="448" bestFit="1" customWidth="1"/>
    <col min="4103" max="4103" width="19.81640625" style="448" customWidth="1"/>
    <col min="4104" max="4104" width="30" style="448" customWidth="1"/>
    <col min="4105" max="4105" width="29.81640625" style="448" bestFit="1" customWidth="1"/>
    <col min="4106" max="4106" width="27.54296875" style="448" customWidth="1"/>
    <col min="4107" max="4107" width="19.54296875" style="448" customWidth="1"/>
    <col min="4108" max="4108" width="15.54296875" style="448" customWidth="1"/>
    <col min="4109" max="4109" width="13.1796875" style="448" customWidth="1"/>
    <col min="4110" max="4352" width="8.7265625" style="448" customWidth="1"/>
    <col min="4353" max="4353" width="13" style="448" hidden="1" customWidth="1"/>
    <col min="4354" max="4354" width="9.1796875" style="448" customWidth="1"/>
    <col min="4355" max="4355" width="6.54296875" style="448" customWidth="1"/>
    <col min="4356" max="4356" width="22" style="448" customWidth="1"/>
    <col min="4357" max="4357" width="13.81640625" style="448" bestFit="1" customWidth="1"/>
    <col min="4358" max="4358" width="33.1796875" style="448" bestFit="1" customWidth="1"/>
    <col min="4359" max="4359" width="19.81640625" style="448" customWidth="1"/>
    <col min="4360" max="4360" width="30" style="448" customWidth="1"/>
    <col min="4361" max="4361" width="29.81640625" style="448" bestFit="1" customWidth="1"/>
    <col min="4362" max="4362" width="27.54296875" style="448" customWidth="1"/>
    <col min="4363" max="4363" width="19.54296875" style="448" customWidth="1"/>
    <col min="4364" max="4364" width="15.54296875" style="448" customWidth="1"/>
    <col min="4365" max="4365" width="13.1796875" style="448" customWidth="1"/>
    <col min="4366" max="4608" width="8.7265625" style="448" customWidth="1"/>
    <col min="4609" max="4609" width="13" style="448" hidden="1" customWidth="1"/>
    <col min="4610" max="4610" width="9.1796875" style="448" customWidth="1"/>
    <col min="4611" max="4611" width="6.54296875" style="448" customWidth="1"/>
    <col min="4612" max="4612" width="22" style="448" customWidth="1"/>
    <col min="4613" max="4613" width="13.81640625" style="448" bestFit="1" customWidth="1"/>
    <col min="4614" max="4614" width="33.1796875" style="448" bestFit="1" customWidth="1"/>
    <col min="4615" max="4615" width="19.81640625" style="448" customWidth="1"/>
    <col min="4616" max="4616" width="30" style="448" customWidth="1"/>
    <col min="4617" max="4617" width="29.81640625" style="448" bestFit="1" customWidth="1"/>
    <col min="4618" max="4618" width="27.54296875" style="448" customWidth="1"/>
    <col min="4619" max="4619" width="19.54296875" style="448" customWidth="1"/>
    <col min="4620" max="4620" width="15.54296875" style="448" customWidth="1"/>
    <col min="4621" max="4621" width="13.1796875" style="448" customWidth="1"/>
    <col min="4622" max="4864" width="8.7265625" style="448" customWidth="1"/>
    <col min="4865" max="4865" width="13" style="448" hidden="1" customWidth="1"/>
    <col min="4866" max="4866" width="9.1796875" style="448" customWidth="1"/>
    <col min="4867" max="4867" width="6.54296875" style="448" customWidth="1"/>
    <col min="4868" max="4868" width="22" style="448" customWidth="1"/>
    <col min="4869" max="4869" width="13.81640625" style="448" bestFit="1" customWidth="1"/>
    <col min="4870" max="4870" width="33.1796875" style="448" bestFit="1" customWidth="1"/>
    <col min="4871" max="4871" width="19.81640625" style="448" customWidth="1"/>
    <col min="4872" max="4872" width="30" style="448" customWidth="1"/>
    <col min="4873" max="4873" width="29.81640625" style="448" bestFit="1" customWidth="1"/>
    <col min="4874" max="4874" width="27.54296875" style="448" customWidth="1"/>
    <col min="4875" max="4875" width="19.54296875" style="448" customWidth="1"/>
    <col min="4876" max="4876" width="15.54296875" style="448" customWidth="1"/>
    <col min="4877" max="4877" width="13.1796875" style="448" customWidth="1"/>
    <col min="4878" max="5120" width="8.7265625" style="448" customWidth="1"/>
    <col min="5121" max="5121" width="13" style="448" hidden="1" customWidth="1"/>
    <col min="5122" max="5122" width="9.1796875" style="448" customWidth="1"/>
    <col min="5123" max="5123" width="6.54296875" style="448" customWidth="1"/>
    <col min="5124" max="5124" width="22" style="448" customWidth="1"/>
    <col min="5125" max="5125" width="13.81640625" style="448" bestFit="1" customWidth="1"/>
    <col min="5126" max="5126" width="33.1796875" style="448" bestFit="1" customWidth="1"/>
    <col min="5127" max="5127" width="19.81640625" style="448" customWidth="1"/>
    <col min="5128" max="5128" width="30" style="448" customWidth="1"/>
    <col min="5129" max="5129" width="29.81640625" style="448" bestFit="1" customWidth="1"/>
    <col min="5130" max="5130" width="27.54296875" style="448" customWidth="1"/>
    <col min="5131" max="5131" width="19.54296875" style="448" customWidth="1"/>
    <col min="5132" max="5132" width="15.54296875" style="448" customWidth="1"/>
    <col min="5133" max="5133" width="13.1796875" style="448" customWidth="1"/>
    <col min="5134" max="5376" width="8.7265625" style="448" customWidth="1"/>
    <col min="5377" max="5377" width="13" style="448" hidden="1" customWidth="1"/>
    <col min="5378" max="5378" width="9.1796875" style="448" customWidth="1"/>
    <col min="5379" max="5379" width="6.54296875" style="448" customWidth="1"/>
    <col min="5380" max="5380" width="22" style="448" customWidth="1"/>
    <col min="5381" max="5381" width="13.81640625" style="448" bestFit="1" customWidth="1"/>
    <col min="5382" max="5382" width="33.1796875" style="448" bestFit="1" customWidth="1"/>
    <col min="5383" max="5383" width="19.81640625" style="448" customWidth="1"/>
    <col min="5384" max="5384" width="30" style="448" customWidth="1"/>
    <col min="5385" max="5385" width="29.81640625" style="448" bestFit="1" customWidth="1"/>
    <col min="5386" max="5386" width="27.54296875" style="448" customWidth="1"/>
    <col min="5387" max="5387" width="19.54296875" style="448" customWidth="1"/>
    <col min="5388" max="5388" width="15.54296875" style="448" customWidth="1"/>
    <col min="5389" max="5389" width="13.1796875" style="448" customWidth="1"/>
    <col min="5390" max="5632" width="8.7265625" style="448" customWidth="1"/>
    <col min="5633" max="5633" width="13" style="448" hidden="1" customWidth="1"/>
    <col min="5634" max="5634" width="9.1796875" style="448" customWidth="1"/>
    <col min="5635" max="5635" width="6.54296875" style="448" customWidth="1"/>
    <col min="5636" max="5636" width="22" style="448" customWidth="1"/>
    <col min="5637" max="5637" width="13.81640625" style="448" bestFit="1" customWidth="1"/>
    <col min="5638" max="5638" width="33.1796875" style="448" bestFit="1" customWidth="1"/>
    <col min="5639" max="5639" width="19.81640625" style="448" customWidth="1"/>
    <col min="5640" max="5640" width="30" style="448" customWidth="1"/>
    <col min="5641" max="5641" width="29.81640625" style="448" bestFit="1" customWidth="1"/>
    <col min="5642" max="5642" width="27.54296875" style="448" customWidth="1"/>
    <col min="5643" max="5643" width="19.54296875" style="448" customWidth="1"/>
    <col min="5644" max="5644" width="15.54296875" style="448" customWidth="1"/>
    <col min="5645" max="5645" width="13.1796875" style="448" customWidth="1"/>
    <col min="5646" max="5888" width="8.7265625" style="448" customWidth="1"/>
    <col min="5889" max="5889" width="13" style="448" hidden="1" customWidth="1"/>
    <col min="5890" max="5890" width="9.1796875" style="448" customWidth="1"/>
    <col min="5891" max="5891" width="6.54296875" style="448" customWidth="1"/>
    <col min="5892" max="5892" width="22" style="448" customWidth="1"/>
    <col min="5893" max="5893" width="13.81640625" style="448" bestFit="1" customWidth="1"/>
    <col min="5894" max="5894" width="33.1796875" style="448" bestFit="1" customWidth="1"/>
    <col min="5895" max="5895" width="19.81640625" style="448" customWidth="1"/>
    <col min="5896" max="5896" width="30" style="448" customWidth="1"/>
    <col min="5897" max="5897" width="29.81640625" style="448" bestFit="1" customWidth="1"/>
    <col min="5898" max="5898" width="27.54296875" style="448" customWidth="1"/>
    <col min="5899" max="5899" width="19.54296875" style="448" customWidth="1"/>
    <col min="5900" max="5900" width="15.54296875" style="448" customWidth="1"/>
    <col min="5901" max="5901" width="13.1796875" style="448" customWidth="1"/>
    <col min="5902" max="6144" width="8.7265625" style="448" customWidth="1"/>
    <col min="6145" max="6145" width="13" style="448" hidden="1" customWidth="1"/>
    <col min="6146" max="6146" width="9.1796875" style="448" customWidth="1"/>
    <col min="6147" max="6147" width="6.54296875" style="448" customWidth="1"/>
    <col min="6148" max="6148" width="22" style="448" customWidth="1"/>
    <col min="6149" max="6149" width="13.81640625" style="448" bestFit="1" customWidth="1"/>
    <col min="6150" max="6150" width="33.1796875" style="448" bestFit="1" customWidth="1"/>
    <col min="6151" max="6151" width="19.81640625" style="448" customWidth="1"/>
    <col min="6152" max="6152" width="30" style="448" customWidth="1"/>
    <col min="6153" max="6153" width="29.81640625" style="448" bestFit="1" customWidth="1"/>
    <col min="6154" max="6154" width="27.54296875" style="448" customWidth="1"/>
    <col min="6155" max="6155" width="19.54296875" style="448" customWidth="1"/>
    <col min="6156" max="6156" width="15.54296875" style="448" customWidth="1"/>
    <col min="6157" max="6157" width="13.1796875" style="448" customWidth="1"/>
    <col min="6158" max="6400" width="8.7265625" style="448" customWidth="1"/>
    <col min="6401" max="6401" width="13" style="448" hidden="1" customWidth="1"/>
    <col min="6402" max="6402" width="9.1796875" style="448" customWidth="1"/>
    <col min="6403" max="6403" width="6.54296875" style="448" customWidth="1"/>
    <col min="6404" max="6404" width="22" style="448" customWidth="1"/>
    <col min="6405" max="6405" width="13.81640625" style="448" bestFit="1" customWidth="1"/>
    <col min="6406" max="6406" width="33.1796875" style="448" bestFit="1" customWidth="1"/>
    <col min="6407" max="6407" width="19.81640625" style="448" customWidth="1"/>
    <col min="6408" max="6408" width="30" style="448" customWidth="1"/>
    <col min="6409" max="6409" width="29.81640625" style="448" bestFit="1" customWidth="1"/>
    <col min="6410" max="6410" width="27.54296875" style="448" customWidth="1"/>
    <col min="6411" max="6411" width="19.54296875" style="448" customWidth="1"/>
    <col min="6412" max="6412" width="15.54296875" style="448" customWidth="1"/>
    <col min="6413" max="6413" width="13.1796875" style="448" customWidth="1"/>
    <col min="6414" max="6656" width="8.7265625" style="448" customWidth="1"/>
    <col min="6657" max="6657" width="13" style="448" hidden="1" customWidth="1"/>
    <col min="6658" max="6658" width="9.1796875" style="448" customWidth="1"/>
    <col min="6659" max="6659" width="6.54296875" style="448" customWidth="1"/>
    <col min="6660" max="6660" width="22" style="448" customWidth="1"/>
    <col min="6661" max="6661" width="13.81640625" style="448" bestFit="1" customWidth="1"/>
    <col min="6662" max="6662" width="33.1796875" style="448" bestFit="1" customWidth="1"/>
    <col min="6663" max="6663" width="19.81640625" style="448" customWidth="1"/>
    <col min="6664" max="6664" width="30" style="448" customWidth="1"/>
    <col min="6665" max="6665" width="29.81640625" style="448" bestFit="1" customWidth="1"/>
    <col min="6666" max="6666" width="27.54296875" style="448" customWidth="1"/>
    <col min="6667" max="6667" width="19.54296875" style="448" customWidth="1"/>
    <col min="6668" max="6668" width="15.54296875" style="448" customWidth="1"/>
    <col min="6669" max="6669" width="13.1796875" style="448" customWidth="1"/>
    <col min="6670" max="6912" width="8.7265625" style="448" customWidth="1"/>
    <col min="6913" max="6913" width="13" style="448" hidden="1" customWidth="1"/>
    <col min="6914" max="6914" width="9.1796875" style="448" customWidth="1"/>
    <col min="6915" max="6915" width="6.54296875" style="448" customWidth="1"/>
    <col min="6916" max="6916" width="22" style="448" customWidth="1"/>
    <col min="6917" max="6917" width="13.81640625" style="448" bestFit="1" customWidth="1"/>
    <col min="6918" max="6918" width="33.1796875" style="448" bestFit="1" customWidth="1"/>
    <col min="6919" max="6919" width="19.81640625" style="448" customWidth="1"/>
    <col min="6920" max="6920" width="30" style="448" customWidth="1"/>
    <col min="6921" max="6921" width="29.81640625" style="448" bestFit="1" customWidth="1"/>
    <col min="6922" max="6922" width="27.54296875" style="448" customWidth="1"/>
    <col min="6923" max="6923" width="19.54296875" style="448" customWidth="1"/>
    <col min="6924" max="6924" width="15.54296875" style="448" customWidth="1"/>
    <col min="6925" max="6925" width="13.1796875" style="448" customWidth="1"/>
    <col min="6926" max="7168" width="8.7265625" style="448" customWidth="1"/>
    <col min="7169" max="7169" width="13" style="448" hidden="1" customWidth="1"/>
    <col min="7170" max="7170" width="9.1796875" style="448" customWidth="1"/>
    <col min="7171" max="7171" width="6.54296875" style="448" customWidth="1"/>
    <col min="7172" max="7172" width="22" style="448" customWidth="1"/>
    <col min="7173" max="7173" width="13.81640625" style="448" bestFit="1" customWidth="1"/>
    <col min="7174" max="7174" width="33.1796875" style="448" bestFit="1" customWidth="1"/>
    <col min="7175" max="7175" width="19.81640625" style="448" customWidth="1"/>
    <col min="7176" max="7176" width="30" style="448" customWidth="1"/>
    <col min="7177" max="7177" width="29.81640625" style="448" bestFit="1" customWidth="1"/>
    <col min="7178" max="7178" width="27.54296875" style="448" customWidth="1"/>
    <col min="7179" max="7179" width="19.54296875" style="448" customWidth="1"/>
    <col min="7180" max="7180" width="15.54296875" style="448" customWidth="1"/>
    <col min="7181" max="7181" width="13.1796875" style="448" customWidth="1"/>
    <col min="7182" max="7424" width="8.7265625" style="448" customWidth="1"/>
    <col min="7425" max="7425" width="13" style="448" hidden="1" customWidth="1"/>
    <col min="7426" max="7426" width="9.1796875" style="448" customWidth="1"/>
    <col min="7427" max="7427" width="6.54296875" style="448" customWidth="1"/>
    <col min="7428" max="7428" width="22" style="448" customWidth="1"/>
    <col min="7429" max="7429" width="13.81640625" style="448" bestFit="1" customWidth="1"/>
    <col min="7430" max="7430" width="33.1796875" style="448" bestFit="1" customWidth="1"/>
    <col min="7431" max="7431" width="19.81640625" style="448" customWidth="1"/>
    <col min="7432" max="7432" width="30" style="448" customWidth="1"/>
    <col min="7433" max="7433" width="29.81640625" style="448" bestFit="1" customWidth="1"/>
    <col min="7434" max="7434" width="27.54296875" style="448" customWidth="1"/>
    <col min="7435" max="7435" width="19.54296875" style="448" customWidth="1"/>
    <col min="7436" max="7436" width="15.54296875" style="448" customWidth="1"/>
    <col min="7437" max="7437" width="13.1796875" style="448" customWidth="1"/>
    <col min="7438" max="7680" width="8.7265625" style="448" customWidth="1"/>
    <col min="7681" max="7681" width="13" style="448" hidden="1" customWidth="1"/>
    <col min="7682" max="7682" width="9.1796875" style="448" customWidth="1"/>
    <col min="7683" max="7683" width="6.54296875" style="448" customWidth="1"/>
    <col min="7684" max="7684" width="22" style="448" customWidth="1"/>
    <col min="7685" max="7685" width="13.81640625" style="448" bestFit="1" customWidth="1"/>
    <col min="7686" max="7686" width="33.1796875" style="448" bestFit="1" customWidth="1"/>
    <col min="7687" max="7687" width="19.81640625" style="448" customWidth="1"/>
    <col min="7688" max="7688" width="30" style="448" customWidth="1"/>
    <col min="7689" max="7689" width="29.81640625" style="448" bestFit="1" customWidth="1"/>
    <col min="7690" max="7690" width="27.54296875" style="448" customWidth="1"/>
    <col min="7691" max="7691" width="19.54296875" style="448" customWidth="1"/>
    <col min="7692" max="7692" width="15.54296875" style="448" customWidth="1"/>
    <col min="7693" max="7693" width="13.1796875" style="448" customWidth="1"/>
    <col min="7694" max="7936" width="8.7265625" style="448" customWidth="1"/>
    <col min="7937" max="7937" width="13" style="448" hidden="1" customWidth="1"/>
    <col min="7938" max="7938" width="9.1796875" style="448" customWidth="1"/>
    <col min="7939" max="7939" width="6.54296875" style="448" customWidth="1"/>
    <col min="7940" max="7940" width="22" style="448" customWidth="1"/>
    <col min="7941" max="7941" width="13.81640625" style="448" bestFit="1" customWidth="1"/>
    <col min="7942" max="7942" width="33.1796875" style="448" bestFit="1" customWidth="1"/>
    <col min="7943" max="7943" width="19.81640625" style="448" customWidth="1"/>
    <col min="7944" max="7944" width="30" style="448" customWidth="1"/>
    <col min="7945" max="7945" width="29.81640625" style="448" bestFit="1" customWidth="1"/>
    <col min="7946" max="7946" width="27.54296875" style="448" customWidth="1"/>
    <col min="7947" max="7947" width="19.54296875" style="448" customWidth="1"/>
    <col min="7948" max="7948" width="15.54296875" style="448" customWidth="1"/>
    <col min="7949" max="7949" width="13.1796875" style="448" customWidth="1"/>
    <col min="7950" max="8192" width="8.7265625" style="448" customWidth="1"/>
    <col min="8193" max="8193" width="13" style="448" hidden="1" customWidth="1"/>
    <col min="8194" max="8194" width="9.1796875" style="448" customWidth="1"/>
    <col min="8195" max="8195" width="6.54296875" style="448" customWidth="1"/>
    <col min="8196" max="8196" width="22" style="448" customWidth="1"/>
    <col min="8197" max="8197" width="13.81640625" style="448" bestFit="1" customWidth="1"/>
    <col min="8198" max="8198" width="33.1796875" style="448" bestFit="1" customWidth="1"/>
    <col min="8199" max="8199" width="19.81640625" style="448" customWidth="1"/>
    <col min="8200" max="8200" width="30" style="448" customWidth="1"/>
    <col min="8201" max="8201" width="29.81640625" style="448" bestFit="1" customWidth="1"/>
    <col min="8202" max="8202" width="27.54296875" style="448" customWidth="1"/>
    <col min="8203" max="8203" width="19.54296875" style="448" customWidth="1"/>
    <col min="8204" max="8204" width="15.54296875" style="448" customWidth="1"/>
    <col min="8205" max="8205" width="13.1796875" style="448" customWidth="1"/>
    <col min="8206" max="8448" width="8.7265625" style="448" customWidth="1"/>
    <col min="8449" max="8449" width="13" style="448" hidden="1" customWidth="1"/>
    <col min="8450" max="8450" width="9.1796875" style="448" customWidth="1"/>
    <col min="8451" max="8451" width="6.54296875" style="448" customWidth="1"/>
    <col min="8452" max="8452" width="22" style="448" customWidth="1"/>
    <col min="8453" max="8453" width="13.81640625" style="448" bestFit="1" customWidth="1"/>
    <col min="8454" max="8454" width="33.1796875" style="448" bestFit="1" customWidth="1"/>
    <col min="8455" max="8455" width="19.81640625" style="448" customWidth="1"/>
    <col min="8456" max="8456" width="30" style="448" customWidth="1"/>
    <col min="8457" max="8457" width="29.81640625" style="448" bestFit="1" customWidth="1"/>
    <col min="8458" max="8458" width="27.54296875" style="448" customWidth="1"/>
    <col min="8459" max="8459" width="19.54296875" style="448" customWidth="1"/>
    <col min="8460" max="8460" width="15.54296875" style="448" customWidth="1"/>
    <col min="8461" max="8461" width="13.1796875" style="448" customWidth="1"/>
    <col min="8462" max="8704" width="8.7265625" style="448" customWidth="1"/>
    <col min="8705" max="8705" width="13" style="448" hidden="1" customWidth="1"/>
    <col min="8706" max="8706" width="9.1796875" style="448" customWidth="1"/>
    <col min="8707" max="8707" width="6.54296875" style="448" customWidth="1"/>
    <col min="8708" max="8708" width="22" style="448" customWidth="1"/>
    <col min="8709" max="8709" width="13.81640625" style="448" bestFit="1" customWidth="1"/>
    <col min="8710" max="8710" width="33.1796875" style="448" bestFit="1" customWidth="1"/>
    <col min="8711" max="8711" width="19.81640625" style="448" customWidth="1"/>
    <col min="8712" max="8712" width="30" style="448" customWidth="1"/>
    <col min="8713" max="8713" width="29.81640625" style="448" bestFit="1" customWidth="1"/>
    <col min="8714" max="8714" width="27.54296875" style="448" customWidth="1"/>
    <col min="8715" max="8715" width="19.54296875" style="448" customWidth="1"/>
    <col min="8716" max="8716" width="15.54296875" style="448" customWidth="1"/>
    <col min="8717" max="8717" width="13.1796875" style="448" customWidth="1"/>
    <col min="8718" max="8960" width="8.7265625" style="448" customWidth="1"/>
    <col min="8961" max="8961" width="13" style="448" hidden="1" customWidth="1"/>
    <col min="8962" max="8962" width="9.1796875" style="448" customWidth="1"/>
    <col min="8963" max="8963" width="6.54296875" style="448" customWidth="1"/>
    <col min="8964" max="8964" width="22" style="448" customWidth="1"/>
    <col min="8965" max="8965" width="13.81640625" style="448" bestFit="1" customWidth="1"/>
    <col min="8966" max="8966" width="33.1796875" style="448" bestFit="1" customWidth="1"/>
    <col min="8967" max="8967" width="19.81640625" style="448" customWidth="1"/>
    <col min="8968" max="8968" width="30" style="448" customWidth="1"/>
    <col min="8969" max="8969" width="29.81640625" style="448" bestFit="1" customWidth="1"/>
    <col min="8970" max="8970" width="27.54296875" style="448" customWidth="1"/>
    <col min="8971" max="8971" width="19.54296875" style="448" customWidth="1"/>
    <col min="8972" max="8972" width="15.54296875" style="448" customWidth="1"/>
    <col min="8973" max="8973" width="13.1796875" style="448" customWidth="1"/>
    <col min="8974" max="9216" width="8.7265625" style="448" customWidth="1"/>
    <col min="9217" max="9217" width="13" style="448" hidden="1" customWidth="1"/>
    <col min="9218" max="9218" width="9.1796875" style="448" customWidth="1"/>
    <col min="9219" max="9219" width="6.54296875" style="448" customWidth="1"/>
    <col min="9220" max="9220" width="22" style="448" customWidth="1"/>
    <col min="9221" max="9221" width="13.81640625" style="448" bestFit="1" customWidth="1"/>
    <col min="9222" max="9222" width="33.1796875" style="448" bestFit="1" customWidth="1"/>
    <col min="9223" max="9223" width="19.81640625" style="448" customWidth="1"/>
    <col min="9224" max="9224" width="30" style="448" customWidth="1"/>
    <col min="9225" max="9225" width="29.81640625" style="448" bestFit="1" customWidth="1"/>
    <col min="9226" max="9226" width="27.54296875" style="448" customWidth="1"/>
    <col min="9227" max="9227" width="19.54296875" style="448" customWidth="1"/>
    <col min="9228" max="9228" width="15.54296875" style="448" customWidth="1"/>
    <col min="9229" max="9229" width="13.1796875" style="448" customWidth="1"/>
    <col min="9230" max="9472" width="8.7265625" style="448" customWidth="1"/>
    <col min="9473" max="9473" width="13" style="448" hidden="1" customWidth="1"/>
    <col min="9474" max="9474" width="9.1796875" style="448" customWidth="1"/>
    <col min="9475" max="9475" width="6.54296875" style="448" customWidth="1"/>
    <col min="9476" max="9476" width="22" style="448" customWidth="1"/>
    <col min="9477" max="9477" width="13.81640625" style="448" bestFit="1" customWidth="1"/>
    <col min="9478" max="9478" width="33.1796875" style="448" bestFit="1" customWidth="1"/>
    <col min="9479" max="9479" width="19.81640625" style="448" customWidth="1"/>
    <col min="9480" max="9480" width="30" style="448" customWidth="1"/>
    <col min="9481" max="9481" width="29.81640625" style="448" bestFit="1" customWidth="1"/>
    <col min="9482" max="9482" width="27.54296875" style="448" customWidth="1"/>
    <col min="9483" max="9483" width="19.54296875" style="448" customWidth="1"/>
    <col min="9484" max="9484" width="15.54296875" style="448" customWidth="1"/>
    <col min="9485" max="9485" width="13.1796875" style="448" customWidth="1"/>
    <col min="9486" max="9728" width="8.7265625" style="448" customWidth="1"/>
    <col min="9729" max="9729" width="13" style="448" hidden="1" customWidth="1"/>
    <col min="9730" max="9730" width="9.1796875" style="448" customWidth="1"/>
    <col min="9731" max="9731" width="6.54296875" style="448" customWidth="1"/>
    <col min="9732" max="9732" width="22" style="448" customWidth="1"/>
    <col min="9733" max="9733" width="13.81640625" style="448" bestFit="1" customWidth="1"/>
    <col min="9734" max="9734" width="33.1796875" style="448" bestFit="1" customWidth="1"/>
    <col min="9735" max="9735" width="19.81640625" style="448" customWidth="1"/>
    <col min="9736" max="9736" width="30" style="448" customWidth="1"/>
    <col min="9737" max="9737" width="29.81640625" style="448" bestFit="1" customWidth="1"/>
    <col min="9738" max="9738" width="27.54296875" style="448" customWidth="1"/>
    <col min="9739" max="9739" width="19.54296875" style="448" customWidth="1"/>
    <col min="9740" max="9740" width="15.54296875" style="448" customWidth="1"/>
    <col min="9741" max="9741" width="13.1796875" style="448" customWidth="1"/>
    <col min="9742" max="9984" width="8.7265625" style="448" customWidth="1"/>
    <col min="9985" max="9985" width="13" style="448" hidden="1" customWidth="1"/>
    <col min="9986" max="9986" width="9.1796875" style="448" customWidth="1"/>
    <col min="9987" max="9987" width="6.54296875" style="448" customWidth="1"/>
    <col min="9988" max="9988" width="22" style="448" customWidth="1"/>
    <col min="9989" max="9989" width="13.81640625" style="448" bestFit="1" customWidth="1"/>
    <col min="9990" max="9990" width="33.1796875" style="448" bestFit="1" customWidth="1"/>
    <col min="9991" max="9991" width="19.81640625" style="448" customWidth="1"/>
    <col min="9992" max="9992" width="30" style="448" customWidth="1"/>
    <col min="9993" max="9993" width="29.81640625" style="448" bestFit="1" customWidth="1"/>
    <col min="9994" max="9994" width="27.54296875" style="448" customWidth="1"/>
    <col min="9995" max="9995" width="19.54296875" style="448" customWidth="1"/>
    <col min="9996" max="9996" width="15.54296875" style="448" customWidth="1"/>
    <col min="9997" max="9997" width="13.1796875" style="448" customWidth="1"/>
    <col min="9998" max="10240" width="8.7265625" style="448" customWidth="1"/>
    <col min="10241" max="10241" width="13" style="448" hidden="1" customWidth="1"/>
    <col min="10242" max="10242" width="9.1796875" style="448" customWidth="1"/>
    <col min="10243" max="10243" width="6.54296875" style="448" customWidth="1"/>
    <col min="10244" max="10244" width="22" style="448" customWidth="1"/>
    <col min="10245" max="10245" width="13.81640625" style="448" bestFit="1" customWidth="1"/>
    <col min="10246" max="10246" width="33.1796875" style="448" bestFit="1" customWidth="1"/>
    <col min="10247" max="10247" width="19.81640625" style="448" customWidth="1"/>
    <col min="10248" max="10248" width="30" style="448" customWidth="1"/>
    <col min="10249" max="10249" width="29.81640625" style="448" bestFit="1" customWidth="1"/>
    <col min="10250" max="10250" width="27.54296875" style="448" customWidth="1"/>
    <col min="10251" max="10251" width="19.54296875" style="448" customWidth="1"/>
    <col min="10252" max="10252" width="15.54296875" style="448" customWidth="1"/>
    <col min="10253" max="10253" width="13.1796875" style="448" customWidth="1"/>
    <col min="10254" max="10496" width="8.7265625" style="448" customWidth="1"/>
    <col min="10497" max="10497" width="13" style="448" hidden="1" customWidth="1"/>
    <col min="10498" max="10498" width="9.1796875" style="448" customWidth="1"/>
    <col min="10499" max="10499" width="6.54296875" style="448" customWidth="1"/>
    <col min="10500" max="10500" width="22" style="448" customWidth="1"/>
    <col min="10501" max="10501" width="13.81640625" style="448" bestFit="1" customWidth="1"/>
    <col min="10502" max="10502" width="33.1796875" style="448" bestFit="1" customWidth="1"/>
    <col min="10503" max="10503" width="19.81640625" style="448" customWidth="1"/>
    <col min="10504" max="10504" width="30" style="448" customWidth="1"/>
    <col min="10505" max="10505" width="29.81640625" style="448" bestFit="1" customWidth="1"/>
    <col min="10506" max="10506" width="27.54296875" style="448" customWidth="1"/>
    <col min="10507" max="10507" width="19.54296875" style="448" customWidth="1"/>
    <col min="10508" max="10508" width="15.54296875" style="448" customWidth="1"/>
    <col min="10509" max="10509" width="13.1796875" style="448" customWidth="1"/>
    <col min="10510" max="10752" width="8.7265625" style="448" customWidth="1"/>
    <col min="10753" max="10753" width="13" style="448" hidden="1" customWidth="1"/>
    <col min="10754" max="10754" width="9.1796875" style="448" customWidth="1"/>
    <col min="10755" max="10755" width="6.54296875" style="448" customWidth="1"/>
    <col min="10756" max="10756" width="22" style="448" customWidth="1"/>
    <col min="10757" max="10757" width="13.81640625" style="448" bestFit="1" customWidth="1"/>
    <col min="10758" max="10758" width="33.1796875" style="448" bestFit="1" customWidth="1"/>
    <col min="10759" max="10759" width="19.81640625" style="448" customWidth="1"/>
    <col min="10760" max="10760" width="30" style="448" customWidth="1"/>
    <col min="10761" max="10761" width="29.81640625" style="448" bestFit="1" customWidth="1"/>
    <col min="10762" max="10762" width="27.54296875" style="448" customWidth="1"/>
    <col min="10763" max="10763" width="19.54296875" style="448" customWidth="1"/>
    <col min="10764" max="10764" width="15.54296875" style="448" customWidth="1"/>
    <col min="10765" max="10765" width="13.1796875" style="448" customWidth="1"/>
    <col min="10766" max="11008" width="8.7265625" style="448" customWidth="1"/>
    <col min="11009" max="11009" width="13" style="448" hidden="1" customWidth="1"/>
    <col min="11010" max="11010" width="9.1796875" style="448" customWidth="1"/>
    <col min="11011" max="11011" width="6.54296875" style="448" customWidth="1"/>
    <col min="11012" max="11012" width="22" style="448" customWidth="1"/>
    <col min="11013" max="11013" width="13.81640625" style="448" bestFit="1" customWidth="1"/>
    <col min="11014" max="11014" width="33.1796875" style="448" bestFit="1" customWidth="1"/>
    <col min="11015" max="11015" width="19.81640625" style="448" customWidth="1"/>
    <col min="11016" max="11016" width="30" style="448" customWidth="1"/>
    <col min="11017" max="11017" width="29.81640625" style="448" bestFit="1" customWidth="1"/>
    <col min="11018" max="11018" width="27.54296875" style="448" customWidth="1"/>
    <col min="11019" max="11019" width="19.54296875" style="448" customWidth="1"/>
    <col min="11020" max="11020" width="15.54296875" style="448" customWidth="1"/>
    <col min="11021" max="11021" width="13.1796875" style="448" customWidth="1"/>
    <col min="11022" max="11264" width="8.7265625" style="448" customWidth="1"/>
    <col min="11265" max="11265" width="13" style="448" hidden="1" customWidth="1"/>
    <col min="11266" max="11266" width="9.1796875" style="448" customWidth="1"/>
    <col min="11267" max="11267" width="6.54296875" style="448" customWidth="1"/>
    <col min="11268" max="11268" width="22" style="448" customWidth="1"/>
    <col min="11269" max="11269" width="13.81640625" style="448" bestFit="1" customWidth="1"/>
    <col min="11270" max="11270" width="33.1796875" style="448" bestFit="1" customWidth="1"/>
    <col min="11271" max="11271" width="19.81640625" style="448" customWidth="1"/>
    <col min="11272" max="11272" width="30" style="448" customWidth="1"/>
    <col min="11273" max="11273" width="29.81640625" style="448" bestFit="1" customWidth="1"/>
    <col min="11274" max="11274" width="27.54296875" style="448" customWidth="1"/>
    <col min="11275" max="11275" width="19.54296875" style="448" customWidth="1"/>
    <col min="11276" max="11276" width="15.54296875" style="448" customWidth="1"/>
    <col min="11277" max="11277" width="13.1796875" style="448" customWidth="1"/>
    <col min="11278" max="11520" width="8.7265625" style="448" customWidth="1"/>
    <col min="11521" max="11521" width="13" style="448" hidden="1" customWidth="1"/>
    <col min="11522" max="11522" width="9.1796875" style="448" customWidth="1"/>
    <col min="11523" max="11523" width="6.54296875" style="448" customWidth="1"/>
    <col min="11524" max="11524" width="22" style="448" customWidth="1"/>
    <col min="11525" max="11525" width="13.81640625" style="448" bestFit="1" customWidth="1"/>
    <col min="11526" max="11526" width="33.1796875" style="448" bestFit="1" customWidth="1"/>
    <col min="11527" max="11527" width="19.81640625" style="448" customWidth="1"/>
    <col min="11528" max="11528" width="30" style="448" customWidth="1"/>
    <col min="11529" max="11529" width="29.81640625" style="448" bestFit="1" customWidth="1"/>
    <col min="11530" max="11530" width="27.54296875" style="448" customWidth="1"/>
    <col min="11531" max="11531" width="19.54296875" style="448" customWidth="1"/>
    <col min="11532" max="11532" width="15.54296875" style="448" customWidth="1"/>
    <col min="11533" max="11533" width="13.1796875" style="448" customWidth="1"/>
    <col min="11534" max="11776" width="8.7265625" style="448" customWidth="1"/>
    <col min="11777" max="11777" width="13" style="448" hidden="1" customWidth="1"/>
    <col min="11778" max="11778" width="9.1796875" style="448" customWidth="1"/>
    <col min="11779" max="11779" width="6.54296875" style="448" customWidth="1"/>
    <col min="11780" max="11780" width="22" style="448" customWidth="1"/>
    <col min="11781" max="11781" width="13.81640625" style="448" bestFit="1" customWidth="1"/>
    <col min="11782" max="11782" width="33.1796875" style="448" bestFit="1" customWidth="1"/>
    <col min="11783" max="11783" width="19.81640625" style="448" customWidth="1"/>
    <col min="11784" max="11784" width="30" style="448" customWidth="1"/>
    <col min="11785" max="11785" width="29.81640625" style="448" bestFit="1" customWidth="1"/>
    <col min="11786" max="11786" width="27.54296875" style="448" customWidth="1"/>
    <col min="11787" max="11787" width="19.54296875" style="448" customWidth="1"/>
    <col min="11788" max="11788" width="15.54296875" style="448" customWidth="1"/>
    <col min="11789" max="11789" width="13.1796875" style="448" customWidth="1"/>
    <col min="11790" max="12032" width="8.7265625" style="448" customWidth="1"/>
    <col min="12033" max="12033" width="13" style="448" hidden="1" customWidth="1"/>
    <col min="12034" max="12034" width="9.1796875" style="448" customWidth="1"/>
    <col min="12035" max="12035" width="6.54296875" style="448" customWidth="1"/>
    <col min="12036" max="12036" width="22" style="448" customWidth="1"/>
    <col min="12037" max="12037" width="13.81640625" style="448" bestFit="1" customWidth="1"/>
    <col min="12038" max="12038" width="33.1796875" style="448" bestFit="1" customWidth="1"/>
    <col min="12039" max="12039" width="19.81640625" style="448" customWidth="1"/>
    <col min="12040" max="12040" width="30" style="448" customWidth="1"/>
    <col min="12041" max="12041" width="29.81640625" style="448" bestFit="1" customWidth="1"/>
    <col min="12042" max="12042" width="27.54296875" style="448" customWidth="1"/>
    <col min="12043" max="12043" width="19.54296875" style="448" customWidth="1"/>
    <col min="12044" max="12044" width="15.54296875" style="448" customWidth="1"/>
    <col min="12045" max="12045" width="13.1796875" style="448" customWidth="1"/>
    <col min="12046" max="12288" width="8.7265625" style="448" customWidth="1"/>
    <col min="12289" max="12289" width="13" style="448" hidden="1" customWidth="1"/>
    <col min="12290" max="12290" width="9.1796875" style="448" customWidth="1"/>
    <col min="12291" max="12291" width="6.54296875" style="448" customWidth="1"/>
    <col min="12292" max="12292" width="22" style="448" customWidth="1"/>
    <col min="12293" max="12293" width="13.81640625" style="448" bestFit="1" customWidth="1"/>
    <col min="12294" max="12294" width="33.1796875" style="448" bestFit="1" customWidth="1"/>
    <col min="12295" max="12295" width="19.81640625" style="448" customWidth="1"/>
    <col min="12296" max="12296" width="30" style="448" customWidth="1"/>
    <col min="12297" max="12297" width="29.81640625" style="448" bestFit="1" customWidth="1"/>
    <col min="12298" max="12298" width="27.54296875" style="448" customWidth="1"/>
    <col min="12299" max="12299" width="19.54296875" style="448" customWidth="1"/>
    <col min="12300" max="12300" width="15.54296875" style="448" customWidth="1"/>
    <col min="12301" max="12301" width="13.1796875" style="448" customWidth="1"/>
    <col min="12302" max="12544" width="8.7265625" style="448" customWidth="1"/>
    <col min="12545" max="12545" width="13" style="448" hidden="1" customWidth="1"/>
    <col min="12546" max="12546" width="9.1796875" style="448" customWidth="1"/>
    <col min="12547" max="12547" width="6.54296875" style="448" customWidth="1"/>
    <col min="12548" max="12548" width="22" style="448" customWidth="1"/>
    <col min="12549" max="12549" width="13.81640625" style="448" bestFit="1" customWidth="1"/>
    <col min="12550" max="12550" width="33.1796875" style="448" bestFit="1" customWidth="1"/>
    <col min="12551" max="12551" width="19.81640625" style="448" customWidth="1"/>
    <col min="12552" max="12552" width="30" style="448" customWidth="1"/>
    <col min="12553" max="12553" width="29.81640625" style="448" bestFit="1" customWidth="1"/>
    <col min="12554" max="12554" width="27.54296875" style="448" customWidth="1"/>
    <col min="12555" max="12555" width="19.54296875" style="448" customWidth="1"/>
    <col min="12556" max="12556" width="15.54296875" style="448" customWidth="1"/>
    <col min="12557" max="12557" width="13.1796875" style="448" customWidth="1"/>
    <col min="12558" max="12800" width="8.7265625" style="448" customWidth="1"/>
    <col min="12801" max="12801" width="13" style="448" hidden="1" customWidth="1"/>
    <col min="12802" max="12802" width="9.1796875" style="448" customWidth="1"/>
    <col min="12803" max="12803" width="6.54296875" style="448" customWidth="1"/>
    <col min="12804" max="12804" width="22" style="448" customWidth="1"/>
    <col min="12805" max="12805" width="13.81640625" style="448" bestFit="1" customWidth="1"/>
    <col min="12806" max="12806" width="33.1796875" style="448" bestFit="1" customWidth="1"/>
    <col min="12807" max="12807" width="19.81640625" style="448" customWidth="1"/>
    <col min="12808" max="12808" width="30" style="448" customWidth="1"/>
    <col min="12809" max="12809" width="29.81640625" style="448" bestFit="1" customWidth="1"/>
    <col min="12810" max="12810" width="27.54296875" style="448" customWidth="1"/>
    <col min="12811" max="12811" width="19.54296875" style="448" customWidth="1"/>
    <col min="12812" max="12812" width="15.54296875" style="448" customWidth="1"/>
    <col min="12813" max="12813" width="13.1796875" style="448" customWidth="1"/>
    <col min="12814" max="13056" width="8.7265625" style="448" customWidth="1"/>
    <col min="13057" max="13057" width="13" style="448" hidden="1" customWidth="1"/>
    <col min="13058" max="13058" width="9.1796875" style="448" customWidth="1"/>
    <col min="13059" max="13059" width="6.54296875" style="448" customWidth="1"/>
    <col min="13060" max="13060" width="22" style="448" customWidth="1"/>
    <col min="13061" max="13061" width="13.81640625" style="448" bestFit="1" customWidth="1"/>
    <col min="13062" max="13062" width="33.1796875" style="448" bestFit="1" customWidth="1"/>
    <col min="13063" max="13063" width="19.81640625" style="448" customWidth="1"/>
    <col min="13064" max="13064" width="30" style="448" customWidth="1"/>
    <col min="13065" max="13065" width="29.81640625" style="448" bestFit="1" customWidth="1"/>
    <col min="13066" max="13066" width="27.54296875" style="448" customWidth="1"/>
    <col min="13067" max="13067" width="19.54296875" style="448" customWidth="1"/>
    <col min="13068" max="13068" width="15.54296875" style="448" customWidth="1"/>
    <col min="13069" max="13069" width="13.1796875" style="448" customWidth="1"/>
    <col min="13070" max="13312" width="8.7265625" style="448" customWidth="1"/>
    <col min="13313" max="13313" width="13" style="448" hidden="1" customWidth="1"/>
    <col min="13314" max="13314" width="9.1796875" style="448" customWidth="1"/>
    <col min="13315" max="13315" width="6.54296875" style="448" customWidth="1"/>
    <col min="13316" max="13316" width="22" style="448" customWidth="1"/>
    <col min="13317" max="13317" width="13.81640625" style="448" bestFit="1" customWidth="1"/>
    <col min="13318" max="13318" width="33.1796875" style="448" bestFit="1" customWidth="1"/>
    <col min="13319" max="13319" width="19.81640625" style="448" customWidth="1"/>
    <col min="13320" max="13320" width="30" style="448" customWidth="1"/>
    <col min="13321" max="13321" width="29.81640625" style="448" bestFit="1" customWidth="1"/>
    <col min="13322" max="13322" width="27.54296875" style="448" customWidth="1"/>
    <col min="13323" max="13323" width="19.54296875" style="448" customWidth="1"/>
    <col min="13324" max="13324" width="15.54296875" style="448" customWidth="1"/>
    <col min="13325" max="13325" width="13.1796875" style="448" customWidth="1"/>
    <col min="13326" max="13568" width="8.7265625" style="448" customWidth="1"/>
    <col min="13569" max="13569" width="13" style="448" hidden="1" customWidth="1"/>
    <col min="13570" max="13570" width="9.1796875" style="448" customWidth="1"/>
    <col min="13571" max="13571" width="6.54296875" style="448" customWidth="1"/>
    <col min="13572" max="13572" width="22" style="448" customWidth="1"/>
    <col min="13573" max="13573" width="13.81640625" style="448" bestFit="1" customWidth="1"/>
    <col min="13574" max="13574" width="33.1796875" style="448" bestFit="1" customWidth="1"/>
    <col min="13575" max="13575" width="19.81640625" style="448" customWidth="1"/>
    <col min="13576" max="13576" width="30" style="448" customWidth="1"/>
    <col min="13577" max="13577" width="29.81640625" style="448" bestFit="1" customWidth="1"/>
    <col min="13578" max="13578" width="27.54296875" style="448" customWidth="1"/>
    <col min="13579" max="13579" width="19.54296875" style="448" customWidth="1"/>
    <col min="13580" max="13580" width="15.54296875" style="448" customWidth="1"/>
    <col min="13581" max="13581" width="13.1796875" style="448" customWidth="1"/>
    <col min="13582" max="13824" width="8.7265625" style="448" customWidth="1"/>
    <col min="13825" max="13825" width="13" style="448" hidden="1" customWidth="1"/>
    <col min="13826" max="13826" width="9.1796875" style="448" customWidth="1"/>
    <col min="13827" max="13827" width="6.54296875" style="448" customWidth="1"/>
    <col min="13828" max="13828" width="22" style="448" customWidth="1"/>
    <col min="13829" max="13829" width="13.81640625" style="448" bestFit="1" customWidth="1"/>
    <col min="13830" max="13830" width="33.1796875" style="448" bestFit="1" customWidth="1"/>
    <col min="13831" max="13831" width="19.81640625" style="448" customWidth="1"/>
    <col min="13832" max="13832" width="30" style="448" customWidth="1"/>
    <col min="13833" max="13833" width="29.81640625" style="448" bestFit="1" customWidth="1"/>
    <col min="13834" max="13834" width="27.54296875" style="448" customWidth="1"/>
    <col min="13835" max="13835" width="19.54296875" style="448" customWidth="1"/>
    <col min="13836" max="13836" width="15.54296875" style="448" customWidth="1"/>
    <col min="13837" max="13837" width="13.1796875" style="448" customWidth="1"/>
    <col min="13838" max="14080" width="8.7265625" style="448" customWidth="1"/>
    <col min="14081" max="14081" width="13" style="448" hidden="1" customWidth="1"/>
    <col min="14082" max="14082" width="9.1796875" style="448" customWidth="1"/>
    <col min="14083" max="14083" width="6.54296875" style="448" customWidth="1"/>
    <col min="14084" max="14084" width="22" style="448" customWidth="1"/>
    <col min="14085" max="14085" width="13.81640625" style="448" bestFit="1" customWidth="1"/>
    <col min="14086" max="14086" width="33.1796875" style="448" bestFit="1" customWidth="1"/>
    <col min="14087" max="14087" width="19.81640625" style="448" customWidth="1"/>
    <col min="14088" max="14088" width="30" style="448" customWidth="1"/>
    <col min="14089" max="14089" width="29.81640625" style="448" bestFit="1" customWidth="1"/>
    <col min="14090" max="14090" width="27.54296875" style="448" customWidth="1"/>
    <col min="14091" max="14091" width="19.54296875" style="448" customWidth="1"/>
    <col min="14092" max="14092" width="15.54296875" style="448" customWidth="1"/>
    <col min="14093" max="14093" width="13.1796875" style="448" customWidth="1"/>
    <col min="14094" max="14336" width="8.7265625" style="448" customWidth="1"/>
    <col min="14337" max="14337" width="13" style="448" hidden="1" customWidth="1"/>
    <col min="14338" max="14338" width="9.1796875" style="448" customWidth="1"/>
    <col min="14339" max="14339" width="6.54296875" style="448" customWidth="1"/>
    <col min="14340" max="14340" width="22" style="448" customWidth="1"/>
    <col min="14341" max="14341" width="13.81640625" style="448" bestFit="1" customWidth="1"/>
    <col min="14342" max="14342" width="33.1796875" style="448" bestFit="1" customWidth="1"/>
    <col min="14343" max="14343" width="19.81640625" style="448" customWidth="1"/>
    <col min="14344" max="14344" width="30" style="448" customWidth="1"/>
    <col min="14345" max="14345" width="29.81640625" style="448" bestFit="1" customWidth="1"/>
    <col min="14346" max="14346" width="27.54296875" style="448" customWidth="1"/>
    <col min="14347" max="14347" width="19.54296875" style="448" customWidth="1"/>
    <col min="14348" max="14348" width="15.54296875" style="448" customWidth="1"/>
    <col min="14349" max="14349" width="13.1796875" style="448" customWidth="1"/>
    <col min="14350" max="14592" width="8.7265625" style="448" customWidth="1"/>
    <col min="14593" max="14593" width="13" style="448" hidden="1" customWidth="1"/>
    <col min="14594" max="14594" width="9.1796875" style="448" customWidth="1"/>
    <col min="14595" max="14595" width="6.54296875" style="448" customWidth="1"/>
    <col min="14596" max="14596" width="22" style="448" customWidth="1"/>
    <col min="14597" max="14597" width="13.81640625" style="448" bestFit="1" customWidth="1"/>
    <col min="14598" max="14598" width="33.1796875" style="448" bestFit="1" customWidth="1"/>
    <col min="14599" max="14599" width="19.81640625" style="448" customWidth="1"/>
    <col min="14600" max="14600" width="30" style="448" customWidth="1"/>
    <col min="14601" max="14601" width="29.81640625" style="448" bestFit="1" customWidth="1"/>
    <col min="14602" max="14602" width="27.54296875" style="448" customWidth="1"/>
    <col min="14603" max="14603" width="19.54296875" style="448" customWidth="1"/>
    <col min="14604" max="14604" width="15.54296875" style="448" customWidth="1"/>
    <col min="14605" max="14605" width="13.1796875" style="448" customWidth="1"/>
    <col min="14606" max="14848" width="8.7265625" style="448" customWidth="1"/>
    <col min="14849" max="14849" width="13" style="448" hidden="1" customWidth="1"/>
    <col min="14850" max="14850" width="9.1796875" style="448" customWidth="1"/>
    <col min="14851" max="14851" width="6.54296875" style="448" customWidth="1"/>
    <col min="14852" max="14852" width="22" style="448" customWidth="1"/>
    <col min="14853" max="14853" width="13.81640625" style="448" bestFit="1" customWidth="1"/>
    <col min="14854" max="14854" width="33.1796875" style="448" bestFit="1" customWidth="1"/>
    <col min="14855" max="14855" width="19.81640625" style="448" customWidth="1"/>
    <col min="14856" max="14856" width="30" style="448" customWidth="1"/>
    <col min="14857" max="14857" width="29.81640625" style="448" bestFit="1" customWidth="1"/>
    <col min="14858" max="14858" width="27.54296875" style="448" customWidth="1"/>
    <col min="14859" max="14859" width="19.54296875" style="448" customWidth="1"/>
    <col min="14860" max="14860" width="15.54296875" style="448" customWidth="1"/>
    <col min="14861" max="14861" width="13.1796875" style="448" customWidth="1"/>
    <col min="14862" max="15104" width="8.7265625" style="448" customWidth="1"/>
    <col min="15105" max="15105" width="13" style="448" hidden="1" customWidth="1"/>
    <col min="15106" max="15106" width="9.1796875" style="448" customWidth="1"/>
    <col min="15107" max="15107" width="6.54296875" style="448" customWidth="1"/>
    <col min="15108" max="15108" width="22" style="448" customWidth="1"/>
    <col min="15109" max="15109" width="13.81640625" style="448" bestFit="1" customWidth="1"/>
    <col min="15110" max="15110" width="33.1796875" style="448" bestFit="1" customWidth="1"/>
    <col min="15111" max="15111" width="19.81640625" style="448" customWidth="1"/>
    <col min="15112" max="15112" width="30" style="448" customWidth="1"/>
    <col min="15113" max="15113" width="29.81640625" style="448" bestFit="1" customWidth="1"/>
    <col min="15114" max="15114" width="27.54296875" style="448" customWidth="1"/>
    <col min="15115" max="15115" width="19.54296875" style="448" customWidth="1"/>
    <col min="15116" max="15116" width="15.54296875" style="448" customWidth="1"/>
    <col min="15117" max="15117" width="13.1796875" style="448" customWidth="1"/>
    <col min="15118" max="15360" width="8.7265625" style="448" customWidth="1"/>
    <col min="15361" max="15361" width="13" style="448" hidden="1" customWidth="1"/>
    <col min="15362" max="15362" width="9.1796875" style="448" customWidth="1"/>
    <col min="15363" max="15363" width="6.54296875" style="448" customWidth="1"/>
    <col min="15364" max="15364" width="22" style="448" customWidth="1"/>
    <col min="15365" max="15365" width="13.81640625" style="448" bestFit="1" customWidth="1"/>
    <col min="15366" max="15366" width="33.1796875" style="448" bestFit="1" customWidth="1"/>
    <col min="15367" max="15367" width="19.81640625" style="448" customWidth="1"/>
    <col min="15368" max="15368" width="30" style="448" customWidth="1"/>
    <col min="15369" max="15369" width="29.81640625" style="448" bestFit="1" customWidth="1"/>
    <col min="15370" max="15370" width="27.54296875" style="448" customWidth="1"/>
    <col min="15371" max="15371" width="19.54296875" style="448" customWidth="1"/>
    <col min="15372" max="15372" width="15.54296875" style="448" customWidth="1"/>
    <col min="15373" max="15373" width="13.1796875" style="448" customWidth="1"/>
    <col min="15374" max="15616" width="8.7265625" style="448" customWidth="1"/>
    <col min="15617" max="15617" width="13" style="448" hidden="1" customWidth="1"/>
    <col min="15618" max="15618" width="9.1796875" style="448" customWidth="1"/>
    <col min="15619" max="15619" width="6.54296875" style="448" customWidth="1"/>
    <col min="15620" max="15620" width="22" style="448" customWidth="1"/>
    <col min="15621" max="15621" width="13.81640625" style="448" bestFit="1" customWidth="1"/>
    <col min="15622" max="15622" width="33.1796875" style="448" bestFit="1" customWidth="1"/>
    <col min="15623" max="15623" width="19.81640625" style="448" customWidth="1"/>
    <col min="15624" max="15624" width="30" style="448" customWidth="1"/>
    <col min="15625" max="15625" width="29.81640625" style="448" bestFit="1" customWidth="1"/>
    <col min="15626" max="15626" width="27.54296875" style="448" customWidth="1"/>
    <col min="15627" max="15627" width="19.54296875" style="448" customWidth="1"/>
    <col min="15628" max="15628" width="15.54296875" style="448" customWidth="1"/>
    <col min="15629" max="15629" width="13.1796875" style="448" customWidth="1"/>
    <col min="15630" max="15872" width="8.7265625" style="448" customWidth="1"/>
    <col min="15873" max="15873" width="13" style="448" hidden="1" customWidth="1"/>
    <col min="15874" max="15874" width="9.1796875" style="448" customWidth="1"/>
    <col min="15875" max="15875" width="6.54296875" style="448" customWidth="1"/>
    <col min="15876" max="15876" width="22" style="448" customWidth="1"/>
    <col min="15877" max="15877" width="13.81640625" style="448" bestFit="1" customWidth="1"/>
    <col min="15878" max="15878" width="33.1796875" style="448" bestFit="1" customWidth="1"/>
    <col min="15879" max="15879" width="19.81640625" style="448" customWidth="1"/>
    <col min="15880" max="15880" width="30" style="448" customWidth="1"/>
    <col min="15881" max="15881" width="29.81640625" style="448" bestFit="1" customWidth="1"/>
    <col min="15882" max="15882" width="27.54296875" style="448" customWidth="1"/>
    <col min="15883" max="15883" width="19.54296875" style="448" customWidth="1"/>
    <col min="15884" max="15884" width="15.54296875" style="448" customWidth="1"/>
    <col min="15885" max="15885" width="13.1796875" style="448" customWidth="1"/>
    <col min="15886" max="16128" width="8.7265625" style="448" customWidth="1"/>
    <col min="16129" max="16129" width="13" style="448" hidden="1" customWidth="1"/>
    <col min="16130" max="16130" width="9.1796875" style="448" customWidth="1"/>
    <col min="16131" max="16131" width="6.54296875" style="448" customWidth="1"/>
    <col min="16132" max="16132" width="22" style="448" customWidth="1"/>
    <col min="16133" max="16133" width="13.81640625" style="448" bestFit="1" customWidth="1"/>
    <col min="16134" max="16134" width="33.1796875" style="448" bestFit="1" customWidth="1"/>
    <col min="16135" max="16135" width="19.81640625" style="448" customWidth="1"/>
    <col min="16136" max="16136" width="30" style="448" customWidth="1"/>
    <col min="16137" max="16137" width="29.81640625" style="448" bestFit="1" customWidth="1"/>
    <col min="16138" max="16138" width="27.54296875" style="448" customWidth="1"/>
    <col min="16139" max="16139" width="19.54296875" style="448" customWidth="1"/>
    <col min="16140" max="16140" width="15.54296875" style="448" customWidth="1"/>
    <col min="16141" max="16141" width="13.1796875" style="448" customWidth="1"/>
    <col min="16142" max="16384" width="8.7265625" style="448" customWidth="1"/>
  </cols>
  <sheetData>
    <row r="4" spans="3:11" ht="14.5" customHeight="1" x14ac:dyDescent="0.35">
      <c r="C4" s="875" t="s">
        <v>669</v>
      </c>
      <c r="D4" s="817"/>
      <c r="E4" s="817"/>
      <c r="F4" s="817"/>
      <c r="G4" s="817"/>
      <c r="H4" s="817"/>
      <c r="I4" s="817"/>
      <c r="J4" s="817"/>
      <c r="K4" s="817"/>
    </row>
    <row r="5" spans="3:11" ht="14" customHeight="1" x14ac:dyDescent="0.35">
      <c r="C5" s="797" t="s">
        <v>1597</v>
      </c>
      <c r="D5" s="723"/>
      <c r="E5" s="723"/>
      <c r="F5" s="723"/>
      <c r="G5" s="723"/>
      <c r="H5" s="723"/>
      <c r="I5" s="723"/>
      <c r="J5" s="723"/>
      <c r="K5" s="724"/>
    </row>
    <row r="6" spans="3:11" ht="28" customHeight="1" x14ac:dyDescent="0.3">
      <c r="C6" s="387"/>
      <c r="D6" s="238" t="s">
        <v>1</v>
      </c>
      <c r="E6" s="238" t="s">
        <v>592</v>
      </c>
      <c r="F6" s="238" t="s">
        <v>593</v>
      </c>
      <c r="G6" s="238" t="s">
        <v>594</v>
      </c>
      <c r="H6" s="238" t="s">
        <v>595</v>
      </c>
      <c r="I6" s="238" t="s">
        <v>596</v>
      </c>
      <c r="J6" s="238" t="s">
        <v>597</v>
      </c>
      <c r="K6" s="238" t="s">
        <v>598</v>
      </c>
    </row>
    <row r="7" spans="3:11" ht="42" customHeight="1" x14ac:dyDescent="0.3">
      <c r="C7" s="388">
        <v>11</v>
      </c>
      <c r="D7" s="442" t="s">
        <v>670</v>
      </c>
      <c r="E7" s="206" t="s">
        <v>636</v>
      </c>
      <c r="F7" s="388" t="s">
        <v>671</v>
      </c>
      <c r="G7" s="206" t="s">
        <v>672</v>
      </c>
      <c r="H7" s="391" t="s">
        <v>673</v>
      </c>
      <c r="I7" s="206" t="s">
        <v>674</v>
      </c>
      <c r="J7" s="206" t="s">
        <v>675</v>
      </c>
      <c r="K7" s="206" t="s">
        <v>676</v>
      </c>
    </row>
    <row r="8" spans="3:11" ht="112" customHeight="1" x14ac:dyDescent="0.3">
      <c r="C8" s="388">
        <v>12</v>
      </c>
      <c r="D8" s="206" t="s">
        <v>677</v>
      </c>
      <c r="E8" s="206" t="s">
        <v>600</v>
      </c>
      <c r="F8" s="206" t="s">
        <v>678</v>
      </c>
      <c r="G8" s="206" t="s">
        <v>679</v>
      </c>
      <c r="H8" s="440" t="s">
        <v>680</v>
      </c>
      <c r="I8" s="206" t="s">
        <v>681</v>
      </c>
      <c r="J8" s="206" t="s">
        <v>682</v>
      </c>
      <c r="K8" s="206" t="s">
        <v>683</v>
      </c>
    </row>
    <row r="9" spans="3:11" ht="56" customHeight="1" x14ac:dyDescent="0.3">
      <c r="C9" s="388">
        <v>13</v>
      </c>
      <c r="D9" s="206" t="s">
        <v>684</v>
      </c>
      <c r="E9" s="206" t="s">
        <v>636</v>
      </c>
      <c r="F9" s="388" t="s">
        <v>678</v>
      </c>
      <c r="G9" s="206" t="s">
        <v>685</v>
      </c>
      <c r="H9" s="440" t="s">
        <v>686</v>
      </c>
      <c r="I9" s="206" t="s">
        <v>687</v>
      </c>
      <c r="J9" s="206" t="s">
        <v>688</v>
      </c>
      <c r="K9" s="206" t="s">
        <v>689</v>
      </c>
    </row>
    <row r="10" spans="3:11" ht="42" customHeight="1" x14ac:dyDescent="0.3">
      <c r="C10" s="388">
        <v>14</v>
      </c>
      <c r="D10" s="206" t="s">
        <v>690</v>
      </c>
      <c r="E10" s="206" t="s">
        <v>691</v>
      </c>
      <c r="F10" s="388" t="s">
        <v>692</v>
      </c>
      <c r="G10" s="206" t="s">
        <v>693</v>
      </c>
      <c r="H10" s="440" t="s">
        <v>694</v>
      </c>
      <c r="I10" s="206" t="s">
        <v>695</v>
      </c>
      <c r="J10" s="206" t="s">
        <v>613</v>
      </c>
      <c r="K10" s="206" t="s">
        <v>696</v>
      </c>
    </row>
    <row r="11" spans="3:11" ht="42" customHeight="1" x14ac:dyDescent="0.3">
      <c r="C11" s="388">
        <v>15</v>
      </c>
      <c r="D11" s="206" t="s">
        <v>697</v>
      </c>
      <c r="E11" s="206" t="s">
        <v>698</v>
      </c>
      <c r="F11" s="388" t="s">
        <v>699</v>
      </c>
      <c r="G11" s="206" t="s">
        <v>700</v>
      </c>
      <c r="H11" s="440" t="s">
        <v>701</v>
      </c>
      <c r="I11" s="206" t="s">
        <v>702</v>
      </c>
      <c r="J11" s="206" t="s">
        <v>703</v>
      </c>
      <c r="K11" s="206" t="s">
        <v>785</v>
      </c>
    </row>
    <row r="12" spans="3:11" ht="42" customHeight="1" x14ac:dyDescent="0.3">
      <c r="C12" s="388">
        <v>16</v>
      </c>
      <c r="D12" s="206" t="s">
        <v>704</v>
      </c>
      <c r="E12" s="206" t="s">
        <v>600</v>
      </c>
      <c r="F12" s="388" t="s">
        <v>705</v>
      </c>
      <c r="G12" s="206" t="s">
        <v>706</v>
      </c>
      <c r="H12" s="440" t="s">
        <v>707</v>
      </c>
      <c r="I12" s="206" t="s">
        <v>708</v>
      </c>
      <c r="J12" s="206" t="s">
        <v>709</v>
      </c>
      <c r="K12" s="206" t="s">
        <v>1588</v>
      </c>
    </row>
    <row r="13" spans="3:11" ht="40" customHeight="1" x14ac:dyDescent="0.3">
      <c r="C13" s="388">
        <v>17</v>
      </c>
      <c r="D13" s="206" t="s">
        <v>710</v>
      </c>
      <c r="E13" s="206" t="s">
        <v>711</v>
      </c>
      <c r="F13" s="388" t="s">
        <v>712</v>
      </c>
      <c r="G13" s="206" t="s">
        <v>713</v>
      </c>
      <c r="H13" s="440" t="s">
        <v>714</v>
      </c>
      <c r="I13" s="206" t="s">
        <v>715</v>
      </c>
      <c r="J13" s="206" t="s">
        <v>613</v>
      </c>
      <c r="K13" s="206" t="s">
        <v>716</v>
      </c>
    </row>
    <row r="14" spans="3:11" ht="28" customHeight="1" x14ac:dyDescent="0.3">
      <c r="C14" s="388">
        <v>18</v>
      </c>
      <c r="D14" s="206" t="s">
        <v>717</v>
      </c>
      <c r="E14" s="206" t="s">
        <v>636</v>
      </c>
      <c r="F14" s="206" t="s">
        <v>718</v>
      </c>
      <c r="G14" s="206" t="s">
        <v>719</v>
      </c>
      <c r="H14" s="206" t="s">
        <v>720</v>
      </c>
      <c r="I14" s="206" t="s">
        <v>721</v>
      </c>
      <c r="J14" s="206" t="s">
        <v>613</v>
      </c>
      <c r="K14" s="206" t="s">
        <v>722</v>
      </c>
    </row>
    <row r="15" spans="3:11" ht="42" customHeight="1" x14ac:dyDescent="0.3">
      <c r="C15" s="388">
        <v>19</v>
      </c>
      <c r="D15" s="206" t="s">
        <v>723</v>
      </c>
      <c r="E15" s="206" t="s">
        <v>600</v>
      </c>
      <c r="F15" s="206" t="s">
        <v>724</v>
      </c>
      <c r="G15" s="206" t="s">
        <v>725</v>
      </c>
      <c r="H15" s="440" t="s">
        <v>726</v>
      </c>
      <c r="I15" s="206" t="s">
        <v>727</v>
      </c>
      <c r="J15" s="206" t="s">
        <v>728</v>
      </c>
      <c r="K15" s="206" t="s">
        <v>729</v>
      </c>
    </row>
    <row r="16" spans="3:11" ht="42" customHeight="1" x14ac:dyDescent="0.3">
      <c r="C16" s="388">
        <v>20</v>
      </c>
      <c r="D16" s="206" t="s">
        <v>730</v>
      </c>
      <c r="E16" s="206" t="s">
        <v>600</v>
      </c>
      <c r="F16" s="388" t="s">
        <v>731</v>
      </c>
      <c r="G16" s="206" t="s">
        <v>732</v>
      </c>
      <c r="H16" s="440" t="s">
        <v>733</v>
      </c>
      <c r="I16" s="206" t="s">
        <v>734</v>
      </c>
      <c r="J16" s="206" t="s">
        <v>735</v>
      </c>
      <c r="K16" s="206" t="s">
        <v>736</v>
      </c>
    </row>
    <row r="17" spans="3:11" ht="15" customHeight="1" x14ac:dyDescent="0.35">
      <c r="C17" s="874" t="s">
        <v>668</v>
      </c>
      <c r="D17" s="728"/>
      <c r="E17" s="728"/>
      <c r="F17" s="728"/>
      <c r="G17" s="728"/>
      <c r="H17" s="728"/>
      <c r="I17" s="728"/>
      <c r="J17" s="728"/>
      <c r="K17" s="728"/>
    </row>
  </sheetData>
  <sheetProtection algorithmName="SHA-512" hashValue="65kSAsg9gil9uSJzuymNhO0SI/E6TedmT5eAfmTCr+iaSdnbRyCFZP/ycVtx2lDZs6Rfr+UJ1JLziUh1s9Ou/w==" saltValue="OB+UF9PMWwZ5r8IlEWo3Gw==" spinCount="100000" sheet="1" objects="1" scenarios="1"/>
  <mergeCells count="3">
    <mergeCell ref="C5:K5"/>
    <mergeCell ref="C4:K4"/>
    <mergeCell ref="C17:K17"/>
  </mergeCells>
  <hyperlinks>
    <hyperlink ref="H10" r:id="rId1" display="info@cickenya.com" xr:uid="{00000000-0004-0000-4600-000000000000}"/>
    <hyperlink ref="H12" r:id="rId2" display="mailto:eare@africaonline.co.ke" xr:uid="{00000000-0004-0000-4600-000001000000}"/>
    <hyperlink ref="H13" r:id="rId3" display="mailto:info@fidelityshield.com" xr:uid="{00000000-0004-0000-4600-000002000000}"/>
  </hyperlinks>
  <pageMargins left="0.7" right="0.7" top="0.75" bottom="0.75" header="0.3" footer="0.3"/>
  <pageSetup orientation="portrait"/>
  <headerFooter>
    <oddFooter>&amp;C_x000D_&amp;1#&amp;"Calibri"&amp;11&amp;K000000 Britam Public</oddFooter>
  </headerFooter>
  <drawing r:id="rId4"/>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91">
    <tabColor rgb="FFCC9900"/>
  </sheetPr>
  <dimension ref="B3:J16"/>
  <sheetViews>
    <sheetView showGridLines="0" zoomScale="80" zoomScaleNormal="80" workbookViewId="0">
      <selection activeCell="E16" sqref="E16"/>
    </sheetView>
  </sheetViews>
  <sheetFormatPr defaultRowHeight="12.5" x14ac:dyDescent="0.25"/>
  <cols>
    <col min="1" max="1" width="9.1796875" style="444" customWidth="1"/>
    <col min="2" max="2" width="6.54296875" style="402" customWidth="1"/>
    <col min="3" max="3" width="24.54296875" style="402" customWidth="1"/>
    <col min="4" max="4" width="15.54296875" style="212" customWidth="1"/>
    <col min="5" max="5" width="33.1796875" style="444" bestFit="1" customWidth="1"/>
    <col min="6" max="6" width="19.81640625" style="444" customWidth="1"/>
    <col min="7" max="7" width="32.54296875" style="454" bestFit="1" customWidth="1"/>
    <col min="8" max="8" width="22.1796875" style="212" customWidth="1"/>
    <col min="9" max="9" width="38.54296875" style="212" customWidth="1"/>
    <col min="10" max="10" width="17.81640625" style="212" customWidth="1"/>
    <col min="11" max="11" width="15.54296875" style="444" customWidth="1"/>
    <col min="12" max="12" width="13.1796875" style="444" customWidth="1"/>
    <col min="13" max="256" width="8.7265625" style="444" customWidth="1"/>
    <col min="257" max="257" width="9.1796875" style="444" customWidth="1"/>
    <col min="258" max="258" width="6.54296875" style="444" customWidth="1"/>
    <col min="259" max="259" width="24.54296875" style="444" customWidth="1"/>
    <col min="260" max="260" width="15.54296875" style="444" customWidth="1"/>
    <col min="261" max="261" width="33.1796875" style="444" bestFit="1" customWidth="1"/>
    <col min="262" max="262" width="19.81640625" style="444" customWidth="1"/>
    <col min="263" max="263" width="30" style="444" customWidth="1"/>
    <col min="264" max="264" width="22.1796875" style="444" customWidth="1"/>
    <col min="265" max="265" width="38.54296875" style="444" customWidth="1"/>
    <col min="266" max="266" width="17.81640625" style="444" customWidth="1"/>
    <col min="267" max="267" width="15.54296875" style="444" customWidth="1"/>
    <col min="268" max="268" width="13.1796875" style="444" customWidth="1"/>
    <col min="269" max="512" width="8.7265625" style="444" customWidth="1"/>
    <col min="513" max="513" width="9.1796875" style="444" customWidth="1"/>
    <col min="514" max="514" width="6.54296875" style="444" customWidth="1"/>
    <col min="515" max="515" width="24.54296875" style="444" customWidth="1"/>
    <col min="516" max="516" width="15.54296875" style="444" customWidth="1"/>
    <col min="517" max="517" width="33.1796875" style="444" bestFit="1" customWidth="1"/>
    <col min="518" max="518" width="19.81640625" style="444" customWidth="1"/>
    <col min="519" max="519" width="30" style="444" customWidth="1"/>
    <col min="520" max="520" width="22.1796875" style="444" customWidth="1"/>
    <col min="521" max="521" width="38.54296875" style="444" customWidth="1"/>
    <col min="522" max="522" width="17.81640625" style="444" customWidth="1"/>
    <col min="523" max="523" width="15.54296875" style="444" customWidth="1"/>
    <col min="524" max="524" width="13.1796875" style="444" customWidth="1"/>
    <col min="525" max="768" width="8.7265625" style="444" customWidth="1"/>
    <col min="769" max="769" width="9.1796875" style="444" customWidth="1"/>
    <col min="770" max="770" width="6.54296875" style="444" customWidth="1"/>
    <col min="771" max="771" width="24.54296875" style="444" customWidth="1"/>
    <col min="772" max="772" width="15.54296875" style="444" customWidth="1"/>
    <col min="773" max="773" width="33.1796875" style="444" bestFit="1" customWidth="1"/>
    <col min="774" max="774" width="19.81640625" style="444" customWidth="1"/>
    <col min="775" max="775" width="30" style="444" customWidth="1"/>
    <col min="776" max="776" width="22.1796875" style="444" customWidth="1"/>
    <col min="777" max="777" width="38.54296875" style="444" customWidth="1"/>
    <col min="778" max="778" width="17.81640625" style="444" customWidth="1"/>
    <col min="779" max="779" width="15.54296875" style="444" customWidth="1"/>
    <col min="780" max="780" width="13.1796875" style="444" customWidth="1"/>
    <col min="781" max="1024" width="8.7265625" style="444" customWidth="1"/>
    <col min="1025" max="1025" width="9.1796875" style="444" customWidth="1"/>
    <col min="1026" max="1026" width="6.54296875" style="444" customWidth="1"/>
    <col min="1027" max="1027" width="24.54296875" style="444" customWidth="1"/>
    <col min="1028" max="1028" width="15.54296875" style="444" customWidth="1"/>
    <col min="1029" max="1029" width="33.1796875" style="444" bestFit="1" customWidth="1"/>
    <col min="1030" max="1030" width="19.81640625" style="444" customWidth="1"/>
    <col min="1031" max="1031" width="30" style="444" customWidth="1"/>
    <col min="1032" max="1032" width="22.1796875" style="444" customWidth="1"/>
    <col min="1033" max="1033" width="38.54296875" style="444" customWidth="1"/>
    <col min="1034" max="1034" width="17.81640625" style="444" customWidth="1"/>
    <col min="1035" max="1035" width="15.54296875" style="444" customWidth="1"/>
    <col min="1036" max="1036" width="13.1796875" style="444" customWidth="1"/>
    <col min="1037" max="1280" width="8.7265625" style="444" customWidth="1"/>
    <col min="1281" max="1281" width="9.1796875" style="444" customWidth="1"/>
    <col min="1282" max="1282" width="6.54296875" style="444" customWidth="1"/>
    <col min="1283" max="1283" width="24.54296875" style="444" customWidth="1"/>
    <col min="1284" max="1284" width="15.54296875" style="444" customWidth="1"/>
    <col min="1285" max="1285" width="33.1796875" style="444" bestFit="1" customWidth="1"/>
    <col min="1286" max="1286" width="19.81640625" style="444" customWidth="1"/>
    <col min="1287" max="1287" width="30" style="444" customWidth="1"/>
    <col min="1288" max="1288" width="22.1796875" style="444" customWidth="1"/>
    <col min="1289" max="1289" width="38.54296875" style="444" customWidth="1"/>
    <col min="1290" max="1290" width="17.81640625" style="444" customWidth="1"/>
    <col min="1291" max="1291" width="15.54296875" style="444" customWidth="1"/>
    <col min="1292" max="1292" width="13.1796875" style="444" customWidth="1"/>
    <col min="1293" max="1536" width="8.7265625" style="444" customWidth="1"/>
    <col min="1537" max="1537" width="9.1796875" style="444" customWidth="1"/>
    <col min="1538" max="1538" width="6.54296875" style="444" customWidth="1"/>
    <col min="1539" max="1539" width="24.54296875" style="444" customWidth="1"/>
    <col min="1540" max="1540" width="15.54296875" style="444" customWidth="1"/>
    <col min="1541" max="1541" width="33.1796875" style="444" bestFit="1" customWidth="1"/>
    <col min="1542" max="1542" width="19.81640625" style="444" customWidth="1"/>
    <col min="1543" max="1543" width="30" style="444" customWidth="1"/>
    <col min="1544" max="1544" width="22.1796875" style="444" customWidth="1"/>
    <col min="1545" max="1545" width="38.54296875" style="444" customWidth="1"/>
    <col min="1546" max="1546" width="17.81640625" style="444" customWidth="1"/>
    <col min="1547" max="1547" width="15.54296875" style="444" customWidth="1"/>
    <col min="1548" max="1548" width="13.1796875" style="444" customWidth="1"/>
    <col min="1549" max="1792" width="8.7265625" style="444" customWidth="1"/>
    <col min="1793" max="1793" width="9.1796875" style="444" customWidth="1"/>
    <col min="1794" max="1794" width="6.54296875" style="444" customWidth="1"/>
    <col min="1795" max="1795" width="24.54296875" style="444" customWidth="1"/>
    <col min="1796" max="1796" width="15.54296875" style="444" customWidth="1"/>
    <col min="1797" max="1797" width="33.1796875" style="444" bestFit="1" customWidth="1"/>
    <col min="1798" max="1798" width="19.81640625" style="444" customWidth="1"/>
    <col min="1799" max="1799" width="30" style="444" customWidth="1"/>
    <col min="1800" max="1800" width="22.1796875" style="444" customWidth="1"/>
    <col min="1801" max="1801" width="38.54296875" style="444" customWidth="1"/>
    <col min="1802" max="1802" width="17.81640625" style="444" customWidth="1"/>
    <col min="1803" max="1803" width="15.54296875" style="444" customWidth="1"/>
    <col min="1804" max="1804" width="13.1796875" style="444" customWidth="1"/>
    <col min="1805" max="2048" width="8.7265625" style="444" customWidth="1"/>
    <col min="2049" max="2049" width="9.1796875" style="444" customWidth="1"/>
    <col min="2050" max="2050" width="6.54296875" style="444" customWidth="1"/>
    <col min="2051" max="2051" width="24.54296875" style="444" customWidth="1"/>
    <col min="2052" max="2052" width="15.54296875" style="444" customWidth="1"/>
    <col min="2053" max="2053" width="33.1796875" style="444" bestFit="1" customWidth="1"/>
    <col min="2054" max="2054" width="19.81640625" style="444" customWidth="1"/>
    <col min="2055" max="2055" width="30" style="444" customWidth="1"/>
    <col min="2056" max="2056" width="22.1796875" style="444" customWidth="1"/>
    <col min="2057" max="2057" width="38.54296875" style="444" customWidth="1"/>
    <col min="2058" max="2058" width="17.81640625" style="444" customWidth="1"/>
    <col min="2059" max="2059" width="15.54296875" style="444" customWidth="1"/>
    <col min="2060" max="2060" width="13.1796875" style="444" customWidth="1"/>
    <col min="2061" max="2304" width="8.7265625" style="444" customWidth="1"/>
    <col min="2305" max="2305" width="9.1796875" style="444" customWidth="1"/>
    <col min="2306" max="2306" width="6.54296875" style="444" customWidth="1"/>
    <col min="2307" max="2307" width="24.54296875" style="444" customWidth="1"/>
    <col min="2308" max="2308" width="15.54296875" style="444" customWidth="1"/>
    <col min="2309" max="2309" width="33.1796875" style="444" bestFit="1" customWidth="1"/>
    <col min="2310" max="2310" width="19.81640625" style="444" customWidth="1"/>
    <col min="2311" max="2311" width="30" style="444" customWidth="1"/>
    <col min="2312" max="2312" width="22.1796875" style="444" customWidth="1"/>
    <col min="2313" max="2313" width="38.54296875" style="444" customWidth="1"/>
    <col min="2314" max="2314" width="17.81640625" style="444" customWidth="1"/>
    <col min="2315" max="2315" width="15.54296875" style="444" customWidth="1"/>
    <col min="2316" max="2316" width="13.1796875" style="444" customWidth="1"/>
    <col min="2317" max="2560" width="8.7265625" style="444" customWidth="1"/>
    <col min="2561" max="2561" width="9.1796875" style="444" customWidth="1"/>
    <col min="2562" max="2562" width="6.54296875" style="444" customWidth="1"/>
    <col min="2563" max="2563" width="24.54296875" style="444" customWidth="1"/>
    <col min="2564" max="2564" width="15.54296875" style="444" customWidth="1"/>
    <col min="2565" max="2565" width="33.1796875" style="444" bestFit="1" customWidth="1"/>
    <col min="2566" max="2566" width="19.81640625" style="444" customWidth="1"/>
    <col min="2567" max="2567" width="30" style="444" customWidth="1"/>
    <col min="2568" max="2568" width="22.1796875" style="444" customWidth="1"/>
    <col min="2569" max="2569" width="38.54296875" style="444" customWidth="1"/>
    <col min="2570" max="2570" width="17.81640625" style="444" customWidth="1"/>
    <col min="2571" max="2571" width="15.54296875" style="444" customWidth="1"/>
    <col min="2572" max="2572" width="13.1796875" style="444" customWidth="1"/>
    <col min="2573" max="2816" width="8.7265625" style="444" customWidth="1"/>
    <col min="2817" max="2817" width="9.1796875" style="444" customWidth="1"/>
    <col min="2818" max="2818" width="6.54296875" style="444" customWidth="1"/>
    <col min="2819" max="2819" width="24.54296875" style="444" customWidth="1"/>
    <col min="2820" max="2820" width="15.54296875" style="444" customWidth="1"/>
    <col min="2821" max="2821" width="33.1796875" style="444" bestFit="1" customWidth="1"/>
    <col min="2822" max="2822" width="19.81640625" style="444" customWidth="1"/>
    <col min="2823" max="2823" width="30" style="444" customWidth="1"/>
    <col min="2824" max="2824" width="22.1796875" style="444" customWidth="1"/>
    <col min="2825" max="2825" width="38.54296875" style="444" customWidth="1"/>
    <col min="2826" max="2826" width="17.81640625" style="444" customWidth="1"/>
    <col min="2827" max="2827" width="15.54296875" style="444" customWidth="1"/>
    <col min="2828" max="2828" width="13.1796875" style="444" customWidth="1"/>
    <col min="2829" max="3072" width="8.7265625" style="444" customWidth="1"/>
    <col min="3073" max="3073" width="9.1796875" style="444" customWidth="1"/>
    <col min="3074" max="3074" width="6.54296875" style="444" customWidth="1"/>
    <col min="3075" max="3075" width="24.54296875" style="444" customWidth="1"/>
    <col min="3076" max="3076" width="15.54296875" style="444" customWidth="1"/>
    <col min="3077" max="3077" width="33.1796875" style="444" bestFit="1" customWidth="1"/>
    <col min="3078" max="3078" width="19.81640625" style="444" customWidth="1"/>
    <col min="3079" max="3079" width="30" style="444" customWidth="1"/>
    <col min="3080" max="3080" width="22.1796875" style="444" customWidth="1"/>
    <col min="3081" max="3081" width="38.54296875" style="444" customWidth="1"/>
    <col min="3082" max="3082" width="17.81640625" style="444" customWidth="1"/>
    <col min="3083" max="3083" width="15.54296875" style="444" customWidth="1"/>
    <col min="3084" max="3084" width="13.1796875" style="444" customWidth="1"/>
    <col min="3085" max="3328" width="8.7265625" style="444" customWidth="1"/>
    <col min="3329" max="3329" width="9.1796875" style="444" customWidth="1"/>
    <col min="3330" max="3330" width="6.54296875" style="444" customWidth="1"/>
    <col min="3331" max="3331" width="24.54296875" style="444" customWidth="1"/>
    <col min="3332" max="3332" width="15.54296875" style="444" customWidth="1"/>
    <col min="3333" max="3333" width="33.1796875" style="444" bestFit="1" customWidth="1"/>
    <col min="3334" max="3334" width="19.81640625" style="444" customWidth="1"/>
    <col min="3335" max="3335" width="30" style="444" customWidth="1"/>
    <col min="3336" max="3336" width="22.1796875" style="444" customWidth="1"/>
    <col min="3337" max="3337" width="38.54296875" style="444" customWidth="1"/>
    <col min="3338" max="3338" width="17.81640625" style="444" customWidth="1"/>
    <col min="3339" max="3339" width="15.54296875" style="444" customWidth="1"/>
    <col min="3340" max="3340" width="13.1796875" style="444" customWidth="1"/>
    <col min="3341" max="3584" width="8.7265625" style="444" customWidth="1"/>
    <col min="3585" max="3585" width="9.1796875" style="444" customWidth="1"/>
    <col min="3586" max="3586" width="6.54296875" style="444" customWidth="1"/>
    <col min="3587" max="3587" width="24.54296875" style="444" customWidth="1"/>
    <col min="3588" max="3588" width="15.54296875" style="444" customWidth="1"/>
    <col min="3589" max="3589" width="33.1796875" style="444" bestFit="1" customWidth="1"/>
    <col min="3590" max="3590" width="19.81640625" style="444" customWidth="1"/>
    <col min="3591" max="3591" width="30" style="444" customWidth="1"/>
    <col min="3592" max="3592" width="22.1796875" style="444" customWidth="1"/>
    <col min="3593" max="3593" width="38.54296875" style="444" customWidth="1"/>
    <col min="3594" max="3594" width="17.81640625" style="444" customWidth="1"/>
    <col min="3595" max="3595" width="15.54296875" style="444" customWidth="1"/>
    <col min="3596" max="3596" width="13.1796875" style="444" customWidth="1"/>
    <col min="3597" max="3840" width="8.7265625" style="444" customWidth="1"/>
    <col min="3841" max="3841" width="9.1796875" style="444" customWidth="1"/>
    <col min="3842" max="3842" width="6.54296875" style="444" customWidth="1"/>
    <col min="3843" max="3843" width="24.54296875" style="444" customWidth="1"/>
    <col min="3844" max="3844" width="15.54296875" style="444" customWidth="1"/>
    <col min="3845" max="3845" width="33.1796875" style="444" bestFit="1" customWidth="1"/>
    <col min="3846" max="3846" width="19.81640625" style="444" customWidth="1"/>
    <col min="3847" max="3847" width="30" style="444" customWidth="1"/>
    <col min="3848" max="3848" width="22.1796875" style="444" customWidth="1"/>
    <col min="3849" max="3849" width="38.54296875" style="444" customWidth="1"/>
    <col min="3850" max="3850" width="17.81640625" style="444" customWidth="1"/>
    <col min="3851" max="3851" width="15.54296875" style="444" customWidth="1"/>
    <col min="3852" max="3852" width="13.1796875" style="444" customWidth="1"/>
    <col min="3853" max="4096" width="8.7265625" style="444" customWidth="1"/>
    <col min="4097" max="4097" width="9.1796875" style="444" customWidth="1"/>
    <col min="4098" max="4098" width="6.54296875" style="444" customWidth="1"/>
    <col min="4099" max="4099" width="24.54296875" style="444" customWidth="1"/>
    <col min="4100" max="4100" width="15.54296875" style="444" customWidth="1"/>
    <col min="4101" max="4101" width="33.1796875" style="444" bestFit="1" customWidth="1"/>
    <col min="4102" max="4102" width="19.81640625" style="444" customWidth="1"/>
    <col min="4103" max="4103" width="30" style="444" customWidth="1"/>
    <col min="4104" max="4104" width="22.1796875" style="444" customWidth="1"/>
    <col min="4105" max="4105" width="38.54296875" style="444" customWidth="1"/>
    <col min="4106" max="4106" width="17.81640625" style="444" customWidth="1"/>
    <col min="4107" max="4107" width="15.54296875" style="444" customWidth="1"/>
    <col min="4108" max="4108" width="13.1796875" style="444" customWidth="1"/>
    <col min="4109" max="4352" width="8.7265625" style="444" customWidth="1"/>
    <col min="4353" max="4353" width="9.1796875" style="444" customWidth="1"/>
    <col min="4354" max="4354" width="6.54296875" style="444" customWidth="1"/>
    <col min="4355" max="4355" width="24.54296875" style="444" customWidth="1"/>
    <col min="4356" max="4356" width="15.54296875" style="444" customWidth="1"/>
    <col min="4357" max="4357" width="33.1796875" style="444" bestFit="1" customWidth="1"/>
    <col min="4358" max="4358" width="19.81640625" style="444" customWidth="1"/>
    <col min="4359" max="4359" width="30" style="444" customWidth="1"/>
    <col min="4360" max="4360" width="22.1796875" style="444" customWidth="1"/>
    <col min="4361" max="4361" width="38.54296875" style="444" customWidth="1"/>
    <col min="4362" max="4362" width="17.81640625" style="444" customWidth="1"/>
    <col min="4363" max="4363" width="15.54296875" style="444" customWidth="1"/>
    <col min="4364" max="4364" width="13.1796875" style="444" customWidth="1"/>
    <col min="4365" max="4608" width="8.7265625" style="444" customWidth="1"/>
    <col min="4609" max="4609" width="9.1796875" style="444" customWidth="1"/>
    <col min="4610" max="4610" width="6.54296875" style="444" customWidth="1"/>
    <col min="4611" max="4611" width="24.54296875" style="444" customWidth="1"/>
    <col min="4612" max="4612" width="15.54296875" style="444" customWidth="1"/>
    <col min="4613" max="4613" width="33.1796875" style="444" bestFit="1" customWidth="1"/>
    <col min="4614" max="4614" width="19.81640625" style="444" customWidth="1"/>
    <col min="4615" max="4615" width="30" style="444" customWidth="1"/>
    <col min="4616" max="4616" width="22.1796875" style="444" customWidth="1"/>
    <col min="4617" max="4617" width="38.54296875" style="444" customWidth="1"/>
    <col min="4618" max="4618" width="17.81640625" style="444" customWidth="1"/>
    <col min="4619" max="4619" width="15.54296875" style="444" customWidth="1"/>
    <col min="4620" max="4620" width="13.1796875" style="444" customWidth="1"/>
    <col min="4621" max="4864" width="8.7265625" style="444" customWidth="1"/>
    <col min="4865" max="4865" width="9.1796875" style="444" customWidth="1"/>
    <col min="4866" max="4866" width="6.54296875" style="444" customWidth="1"/>
    <col min="4867" max="4867" width="24.54296875" style="444" customWidth="1"/>
    <col min="4868" max="4868" width="15.54296875" style="444" customWidth="1"/>
    <col min="4869" max="4869" width="33.1796875" style="444" bestFit="1" customWidth="1"/>
    <col min="4870" max="4870" width="19.81640625" style="444" customWidth="1"/>
    <col min="4871" max="4871" width="30" style="444" customWidth="1"/>
    <col min="4872" max="4872" width="22.1796875" style="444" customWidth="1"/>
    <col min="4873" max="4873" width="38.54296875" style="444" customWidth="1"/>
    <col min="4874" max="4874" width="17.81640625" style="444" customWidth="1"/>
    <col min="4875" max="4875" width="15.54296875" style="444" customWidth="1"/>
    <col min="4876" max="4876" width="13.1796875" style="444" customWidth="1"/>
    <col min="4877" max="5120" width="8.7265625" style="444" customWidth="1"/>
    <col min="5121" max="5121" width="9.1796875" style="444" customWidth="1"/>
    <col min="5122" max="5122" width="6.54296875" style="444" customWidth="1"/>
    <col min="5123" max="5123" width="24.54296875" style="444" customWidth="1"/>
    <col min="5124" max="5124" width="15.54296875" style="444" customWidth="1"/>
    <col min="5125" max="5125" width="33.1796875" style="444" bestFit="1" customWidth="1"/>
    <col min="5126" max="5126" width="19.81640625" style="444" customWidth="1"/>
    <col min="5127" max="5127" width="30" style="444" customWidth="1"/>
    <col min="5128" max="5128" width="22.1796875" style="444" customWidth="1"/>
    <col min="5129" max="5129" width="38.54296875" style="444" customWidth="1"/>
    <col min="5130" max="5130" width="17.81640625" style="444" customWidth="1"/>
    <col min="5131" max="5131" width="15.54296875" style="444" customWidth="1"/>
    <col min="5132" max="5132" width="13.1796875" style="444" customWidth="1"/>
    <col min="5133" max="5376" width="8.7265625" style="444" customWidth="1"/>
    <col min="5377" max="5377" width="9.1796875" style="444" customWidth="1"/>
    <col min="5378" max="5378" width="6.54296875" style="444" customWidth="1"/>
    <col min="5379" max="5379" width="24.54296875" style="444" customWidth="1"/>
    <col min="5380" max="5380" width="15.54296875" style="444" customWidth="1"/>
    <col min="5381" max="5381" width="33.1796875" style="444" bestFit="1" customWidth="1"/>
    <col min="5382" max="5382" width="19.81640625" style="444" customWidth="1"/>
    <col min="5383" max="5383" width="30" style="444" customWidth="1"/>
    <col min="5384" max="5384" width="22.1796875" style="444" customWidth="1"/>
    <col min="5385" max="5385" width="38.54296875" style="444" customWidth="1"/>
    <col min="5386" max="5386" width="17.81640625" style="444" customWidth="1"/>
    <col min="5387" max="5387" width="15.54296875" style="444" customWidth="1"/>
    <col min="5388" max="5388" width="13.1796875" style="444" customWidth="1"/>
    <col min="5389" max="5632" width="8.7265625" style="444" customWidth="1"/>
    <col min="5633" max="5633" width="9.1796875" style="444" customWidth="1"/>
    <col min="5634" max="5634" width="6.54296875" style="444" customWidth="1"/>
    <col min="5635" max="5635" width="24.54296875" style="444" customWidth="1"/>
    <col min="5636" max="5636" width="15.54296875" style="444" customWidth="1"/>
    <col min="5637" max="5637" width="33.1796875" style="444" bestFit="1" customWidth="1"/>
    <col min="5638" max="5638" width="19.81640625" style="444" customWidth="1"/>
    <col min="5639" max="5639" width="30" style="444" customWidth="1"/>
    <col min="5640" max="5640" width="22.1796875" style="444" customWidth="1"/>
    <col min="5641" max="5641" width="38.54296875" style="444" customWidth="1"/>
    <col min="5642" max="5642" width="17.81640625" style="444" customWidth="1"/>
    <col min="5643" max="5643" width="15.54296875" style="444" customWidth="1"/>
    <col min="5644" max="5644" width="13.1796875" style="444" customWidth="1"/>
    <col min="5645" max="5888" width="8.7265625" style="444" customWidth="1"/>
    <col min="5889" max="5889" width="9.1796875" style="444" customWidth="1"/>
    <col min="5890" max="5890" width="6.54296875" style="444" customWidth="1"/>
    <col min="5891" max="5891" width="24.54296875" style="444" customWidth="1"/>
    <col min="5892" max="5892" width="15.54296875" style="444" customWidth="1"/>
    <col min="5893" max="5893" width="33.1796875" style="444" bestFit="1" customWidth="1"/>
    <col min="5894" max="5894" width="19.81640625" style="444" customWidth="1"/>
    <col min="5895" max="5895" width="30" style="444" customWidth="1"/>
    <col min="5896" max="5896" width="22.1796875" style="444" customWidth="1"/>
    <col min="5897" max="5897" width="38.54296875" style="444" customWidth="1"/>
    <col min="5898" max="5898" width="17.81640625" style="444" customWidth="1"/>
    <col min="5899" max="5899" width="15.54296875" style="444" customWidth="1"/>
    <col min="5900" max="5900" width="13.1796875" style="444" customWidth="1"/>
    <col min="5901" max="6144" width="8.7265625" style="444" customWidth="1"/>
    <col min="6145" max="6145" width="9.1796875" style="444" customWidth="1"/>
    <col min="6146" max="6146" width="6.54296875" style="444" customWidth="1"/>
    <col min="6147" max="6147" width="24.54296875" style="444" customWidth="1"/>
    <col min="6148" max="6148" width="15.54296875" style="444" customWidth="1"/>
    <col min="6149" max="6149" width="33.1796875" style="444" bestFit="1" customWidth="1"/>
    <col min="6150" max="6150" width="19.81640625" style="444" customWidth="1"/>
    <col min="6151" max="6151" width="30" style="444" customWidth="1"/>
    <col min="6152" max="6152" width="22.1796875" style="444" customWidth="1"/>
    <col min="6153" max="6153" width="38.54296875" style="444" customWidth="1"/>
    <col min="6154" max="6154" width="17.81640625" style="444" customWidth="1"/>
    <col min="6155" max="6155" width="15.54296875" style="444" customWidth="1"/>
    <col min="6156" max="6156" width="13.1796875" style="444" customWidth="1"/>
    <col min="6157" max="6400" width="8.7265625" style="444" customWidth="1"/>
    <col min="6401" max="6401" width="9.1796875" style="444" customWidth="1"/>
    <col min="6402" max="6402" width="6.54296875" style="444" customWidth="1"/>
    <col min="6403" max="6403" width="24.54296875" style="444" customWidth="1"/>
    <col min="6404" max="6404" width="15.54296875" style="444" customWidth="1"/>
    <col min="6405" max="6405" width="33.1796875" style="444" bestFit="1" customWidth="1"/>
    <col min="6406" max="6406" width="19.81640625" style="444" customWidth="1"/>
    <col min="6407" max="6407" width="30" style="444" customWidth="1"/>
    <col min="6408" max="6408" width="22.1796875" style="444" customWidth="1"/>
    <col min="6409" max="6409" width="38.54296875" style="444" customWidth="1"/>
    <col min="6410" max="6410" width="17.81640625" style="444" customWidth="1"/>
    <col min="6411" max="6411" width="15.54296875" style="444" customWidth="1"/>
    <col min="6412" max="6412" width="13.1796875" style="444" customWidth="1"/>
    <col min="6413" max="6656" width="8.7265625" style="444" customWidth="1"/>
    <col min="6657" max="6657" width="9.1796875" style="444" customWidth="1"/>
    <col min="6658" max="6658" width="6.54296875" style="444" customWidth="1"/>
    <col min="6659" max="6659" width="24.54296875" style="444" customWidth="1"/>
    <col min="6660" max="6660" width="15.54296875" style="444" customWidth="1"/>
    <col min="6661" max="6661" width="33.1796875" style="444" bestFit="1" customWidth="1"/>
    <col min="6662" max="6662" width="19.81640625" style="444" customWidth="1"/>
    <col min="6663" max="6663" width="30" style="444" customWidth="1"/>
    <col min="6664" max="6664" width="22.1796875" style="444" customWidth="1"/>
    <col min="6665" max="6665" width="38.54296875" style="444" customWidth="1"/>
    <col min="6666" max="6666" width="17.81640625" style="444" customWidth="1"/>
    <col min="6667" max="6667" width="15.54296875" style="444" customWidth="1"/>
    <col min="6668" max="6668" width="13.1796875" style="444" customWidth="1"/>
    <col min="6669" max="6912" width="8.7265625" style="444" customWidth="1"/>
    <col min="6913" max="6913" width="9.1796875" style="444" customWidth="1"/>
    <col min="6914" max="6914" width="6.54296875" style="444" customWidth="1"/>
    <col min="6915" max="6915" width="24.54296875" style="444" customWidth="1"/>
    <col min="6916" max="6916" width="15.54296875" style="444" customWidth="1"/>
    <col min="6917" max="6917" width="33.1796875" style="444" bestFit="1" customWidth="1"/>
    <col min="6918" max="6918" width="19.81640625" style="444" customWidth="1"/>
    <col min="6919" max="6919" width="30" style="444" customWidth="1"/>
    <col min="6920" max="6920" width="22.1796875" style="444" customWidth="1"/>
    <col min="6921" max="6921" width="38.54296875" style="444" customWidth="1"/>
    <col min="6922" max="6922" width="17.81640625" style="444" customWidth="1"/>
    <col min="6923" max="6923" width="15.54296875" style="444" customWidth="1"/>
    <col min="6924" max="6924" width="13.1796875" style="444" customWidth="1"/>
    <col min="6925" max="7168" width="8.7265625" style="444" customWidth="1"/>
    <col min="7169" max="7169" width="9.1796875" style="444" customWidth="1"/>
    <col min="7170" max="7170" width="6.54296875" style="444" customWidth="1"/>
    <col min="7171" max="7171" width="24.54296875" style="444" customWidth="1"/>
    <col min="7172" max="7172" width="15.54296875" style="444" customWidth="1"/>
    <col min="7173" max="7173" width="33.1796875" style="444" bestFit="1" customWidth="1"/>
    <col min="7174" max="7174" width="19.81640625" style="444" customWidth="1"/>
    <col min="7175" max="7175" width="30" style="444" customWidth="1"/>
    <col min="7176" max="7176" width="22.1796875" style="444" customWidth="1"/>
    <col min="7177" max="7177" width="38.54296875" style="444" customWidth="1"/>
    <col min="7178" max="7178" width="17.81640625" style="444" customWidth="1"/>
    <col min="7179" max="7179" width="15.54296875" style="444" customWidth="1"/>
    <col min="7180" max="7180" width="13.1796875" style="444" customWidth="1"/>
    <col min="7181" max="7424" width="8.7265625" style="444" customWidth="1"/>
    <col min="7425" max="7425" width="9.1796875" style="444" customWidth="1"/>
    <col min="7426" max="7426" width="6.54296875" style="444" customWidth="1"/>
    <col min="7427" max="7427" width="24.54296875" style="444" customWidth="1"/>
    <col min="7428" max="7428" width="15.54296875" style="444" customWidth="1"/>
    <col min="7429" max="7429" width="33.1796875" style="444" bestFit="1" customWidth="1"/>
    <col min="7430" max="7430" width="19.81640625" style="444" customWidth="1"/>
    <col min="7431" max="7431" width="30" style="444" customWidth="1"/>
    <col min="7432" max="7432" width="22.1796875" style="444" customWidth="1"/>
    <col min="7433" max="7433" width="38.54296875" style="444" customWidth="1"/>
    <col min="7434" max="7434" width="17.81640625" style="444" customWidth="1"/>
    <col min="7435" max="7435" width="15.54296875" style="444" customWidth="1"/>
    <col min="7436" max="7436" width="13.1796875" style="444" customWidth="1"/>
    <col min="7437" max="7680" width="8.7265625" style="444" customWidth="1"/>
    <col min="7681" max="7681" width="9.1796875" style="444" customWidth="1"/>
    <col min="7682" max="7682" width="6.54296875" style="444" customWidth="1"/>
    <col min="7683" max="7683" width="24.54296875" style="444" customWidth="1"/>
    <col min="7684" max="7684" width="15.54296875" style="444" customWidth="1"/>
    <col min="7685" max="7685" width="33.1796875" style="444" bestFit="1" customWidth="1"/>
    <col min="7686" max="7686" width="19.81640625" style="444" customWidth="1"/>
    <col min="7687" max="7687" width="30" style="444" customWidth="1"/>
    <col min="7688" max="7688" width="22.1796875" style="444" customWidth="1"/>
    <col min="7689" max="7689" width="38.54296875" style="444" customWidth="1"/>
    <col min="7690" max="7690" width="17.81640625" style="444" customWidth="1"/>
    <col min="7691" max="7691" width="15.54296875" style="444" customWidth="1"/>
    <col min="7692" max="7692" width="13.1796875" style="444" customWidth="1"/>
    <col min="7693" max="7936" width="8.7265625" style="444" customWidth="1"/>
    <col min="7937" max="7937" width="9.1796875" style="444" customWidth="1"/>
    <col min="7938" max="7938" width="6.54296875" style="444" customWidth="1"/>
    <col min="7939" max="7939" width="24.54296875" style="444" customWidth="1"/>
    <col min="7940" max="7940" width="15.54296875" style="444" customWidth="1"/>
    <col min="7941" max="7941" width="33.1796875" style="444" bestFit="1" customWidth="1"/>
    <col min="7942" max="7942" width="19.81640625" style="444" customWidth="1"/>
    <col min="7943" max="7943" width="30" style="444" customWidth="1"/>
    <col min="7944" max="7944" width="22.1796875" style="444" customWidth="1"/>
    <col min="7945" max="7945" width="38.54296875" style="444" customWidth="1"/>
    <col min="7946" max="7946" width="17.81640625" style="444" customWidth="1"/>
    <col min="7947" max="7947" width="15.54296875" style="444" customWidth="1"/>
    <col min="7948" max="7948" width="13.1796875" style="444" customWidth="1"/>
    <col min="7949" max="8192" width="8.7265625" style="444" customWidth="1"/>
    <col min="8193" max="8193" width="9.1796875" style="444" customWidth="1"/>
    <col min="8194" max="8194" width="6.54296875" style="444" customWidth="1"/>
    <col min="8195" max="8195" width="24.54296875" style="444" customWidth="1"/>
    <col min="8196" max="8196" width="15.54296875" style="444" customWidth="1"/>
    <col min="8197" max="8197" width="33.1796875" style="444" bestFit="1" customWidth="1"/>
    <col min="8198" max="8198" width="19.81640625" style="444" customWidth="1"/>
    <col min="8199" max="8199" width="30" style="444" customWidth="1"/>
    <col min="8200" max="8200" width="22.1796875" style="444" customWidth="1"/>
    <col min="8201" max="8201" width="38.54296875" style="444" customWidth="1"/>
    <col min="8202" max="8202" width="17.81640625" style="444" customWidth="1"/>
    <col min="8203" max="8203" width="15.54296875" style="444" customWidth="1"/>
    <col min="8204" max="8204" width="13.1796875" style="444" customWidth="1"/>
    <col min="8205" max="8448" width="8.7265625" style="444" customWidth="1"/>
    <col min="8449" max="8449" width="9.1796875" style="444" customWidth="1"/>
    <col min="8450" max="8450" width="6.54296875" style="444" customWidth="1"/>
    <col min="8451" max="8451" width="24.54296875" style="444" customWidth="1"/>
    <col min="8452" max="8452" width="15.54296875" style="444" customWidth="1"/>
    <col min="8453" max="8453" width="33.1796875" style="444" bestFit="1" customWidth="1"/>
    <col min="8454" max="8454" width="19.81640625" style="444" customWidth="1"/>
    <col min="8455" max="8455" width="30" style="444" customWidth="1"/>
    <col min="8456" max="8456" width="22.1796875" style="444" customWidth="1"/>
    <col min="8457" max="8457" width="38.54296875" style="444" customWidth="1"/>
    <col min="8458" max="8458" width="17.81640625" style="444" customWidth="1"/>
    <col min="8459" max="8459" width="15.54296875" style="444" customWidth="1"/>
    <col min="8460" max="8460" width="13.1796875" style="444" customWidth="1"/>
    <col min="8461" max="8704" width="8.7265625" style="444" customWidth="1"/>
    <col min="8705" max="8705" width="9.1796875" style="444" customWidth="1"/>
    <col min="8706" max="8706" width="6.54296875" style="444" customWidth="1"/>
    <col min="8707" max="8707" width="24.54296875" style="444" customWidth="1"/>
    <col min="8708" max="8708" width="15.54296875" style="444" customWidth="1"/>
    <col min="8709" max="8709" width="33.1796875" style="444" bestFit="1" customWidth="1"/>
    <col min="8710" max="8710" width="19.81640625" style="444" customWidth="1"/>
    <col min="8711" max="8711" width="30" style="444" customWidth="1"/>
    <col min="8712" max="8712" width="22.1796875" style="444" customWidth="1"/>
    <col min="8713" max="8713" width="38.54296875" style="444" customWidth="1"/>
    <col min="8714" max="8714" width="17.81640625" style="444" customWidth="1"/>
    <col min="8715" max="8715" width="15.54296875" style="444" customWidth="1"/>
    <col min="8716" max="8716" width="13.1796875" style="444" customWidth="1"/>
    <col min="8717" max="8960" width="8.7265625" style="444" customWidth="1"/>
    <col min="8961" max="8961" width="9.1796875" style="444" customWidth="1"/>
    <col min="8962" max="8962" width="6.54296875" style="444" customWidth="1"/>
    <col min="8963" max="8963" width="24.54296875" style="444" customWidth="1"/>
    <col min="8964" max="8964" width="15.54296875" style="444" customWidth="1"/>
    <col min="8965" max="8965" width="33.1796875" style="444" bestFit="1" customWidth="1"/>
    <col min="8966" max="8966" width="19.81640625" style="444" customWidth="1"/>
    <col min="8967" max="8967" width="30" style="444" customWidth="1"/>
    <col min="8968" max="8968" width="22.1796875" style="444" customWidth="1"/>
    <col min="8969" max="8969" width="38.54296875" style="444" customWidth="1"/>
    <col min="8970" max="8970" width="17.81640625" style="444" customWidth="1"/>
    <col min="8971" max="8971" width="15.54296875" style="444" customWidth="1"/>
    <col min="8972" max="8972" width="13.1796875" style="444" customWidth="1"/>
    <col min="8973" max="9216" width="8.7265625" style="444" customWidth="1"/>
    <col min="9217" max="9217" width="9.1796875" style="444" customWidth="1"/>
    <col min="9218" max="9218" width="6.54296875" style="444" customWidth="1"/>
    <col min="9219" max="9219" width="24.54296875" style="444" customWidth="1"/>
    <col min="9220" max="9220" width="15.54296875" style="444" customWidth="1"/>
    <col min="9221" max="9221" width="33.1796875" style="444" bestFit="1" customWidth="1"/>
    <col min="9222" max="9222" width="19.81640625" style="444" customWidth="1"/>
    <col min="9223" max="9223" width="30" style="444" customWidth="1"/>
    <col min="9224" max="9224" width="22.1796875" style="444" customWidth="1"/>
    <col min="9225" max="9225" width="38.54296875" style="444" customWidth="1"/>
    <col min="9226" max="9226" width="17.81640625" style="444" customWidth="1"/>
    <col min="9227" max="9227" width="15.54296875" style="444" customWidth="1"/>
    <col min="9228" max="9228" width="13.1796875" style="444" customWidth="1"/>
    <col min="9229" max="9472" width="8.7265625" style="444" customWidth="1"/>
    <col min="9473" max="9473" width="9.1796875" style="444" customWidth="1"/>
    <col min="9474" max="9474" width="6.54296875" style="444" customWidth="1"/>
    <col min="9475" max="9475" width="24.54296875" style="444" customWidth="1"/>
    <col min="9476" max="9476" width="15.54296875" style="444" customWidth="1"/>
    <col min="9477" max="9477" width="33.1796875" style="444" bestFit="1" customWidth="1"/>
    <col min="9478" max="9478" width="19.81640625" style="444" customWidth="1"/>
    <col min="9479" max="9479" width="30" style="444" customWidth="1"/>
    <col min="9480" max="9480" width="22.1796875" style="444" customWidth="1"/>
    <col min="9481" max="9481" width="38.54296875" style="444" customWidth="1"/>
    <col min="9482" max="9482" width="17.81640625" style="444" customWidth="1"/>
    <col min="9483" max="9483" width="15.54296875" style="444" customWidth="1"/>
    <col min="9484" max="9484" width="13.1796875" style="444" customWidth="1"/>
    <col min="9485" max="9728" width="8.7265625" style="444" customWidth="1"/>
    <col min="9729" max="9729" width="9.1796875" style="444" customWidth="1"/>
    <col min="9730" max="9730" width="6.54296875" style="444" customWidth="1"/>
    <col min="9731" max="9731" width="24.54296875" style="444" customWidth="1"/>
    <col min="9732" max="9732" width="15.54296875" style="444" customWidth="1"/>
    <col min="9733" max="9733" width="33.1796875" style="444" bestFit="1" customWidth="1"/>
    <col min="9734" max="9734" width="19.81640625" style="444" customWidth="1"/>
    <col min="9735" max="9735" width="30" style="444" customWidth="1"/>
    <col min="9736" max="9736" width="22.1796875" style="444" customWidth="1"/>
    <col min="9737" max="9737" width="38.54296875" style="444" customWidth="1"/>
    <col min="9738" max="9738" width="17.81640625" style="444" customWidth="1"/>
    <col min="9739" max="9739" width="15.54296875" style="444" customWidth="1"/>
    <col min="9740" max="9740" width="13.1796875" style="444" customWidth="1"/>
    <col min="9741" max="9984" width="8.7265625" style="444" customWidth="1"/>
    <col min="9985" max="9985" width="9.1796875" style="444" customWidth="1"/>
    <col min="9986" max="9986" width="6.54296875" style="444" customWidth="1"/>
    <col min="9987" max="9987" width="24.54296875" style="444" customWidth="1"/>
    <col min="9988" max="9988" width="15.54296875" style="444" customWidth="1"/>
    <col min="9989" max="9989" width="33.1796875" style="444" bestFit="1" customWidth="1"/>
    <col min="9990" max="9990" width="19.81640625" style="444" customWidth="1"/>
    <col min="9991" max="9991" width="30" style="444" customWidth="1"/>
    <col min="9992" max="9992" width="22.1796875" style="444" customWidth="1"/>
    <col min="9993" max="9993" width="38.54296875" style="444" customWidth="1"/>
    <col min="9994" max="9994" width="17.81640625" style="444" customWidth="1"/>
    <col min="9995" max="9995" width="15.54296875" style="444" customWidth="1"/>
    <col min="9996" max="9996" width="13.1796875" style="444" customWidth="1"/>
    <col min="9997" max="10240" width="8.7265625" style="444" customWidth="1"/>
    <col min="10241" max="10241" width="9.1796875" style="444" customWidth="1"/>
    <col min="10242" max="10242" width="6.54296875" style="444" customWidth="1"/>
    <col min="10243" max="10243" width="24.54296875" style="444" customWidth="1"/>
    <col min="10244" max="10244" width="15.54296875" style="444" customWidth="1"/>
    <col min="10245" max="10245" width="33.1796875" style="444" bestFit="1" customWidth="1"/>
    <col min="10246" max="10246" width="19.81640625" style="444" customWidth="1"/>
    <col min="10247" max="10247" width="30" style="444" customWidth="1"/>
    <col min="10248" max="10248" width="22.1796875" style="444" customWidth="1"/>
    <col min="10249" max="10249" width="38.54296875" style="444" customWidth="1"/>
    <col min="10250" max="10250" width="17.81640625" style="444" customWidth="1"/>
    <col min="10251" max="10251" width="15.54296875" style="444" customWidth="1"/>
    <col min="10252" max="10252" width="13.1796875" style="444" customWidth="1"/>
    <col min="10253" max="10496" width="8.7265625" style="444" customWidth="1"/>
    <col min="10497" max="10497" width="9.1796875" style="444" customWidth="1"/>
    <col min="10498" max="10498" width="6.54296875" style="444" customWidth="1"/>
    <col min="10499" max="10499" width="24.54296875" style="444" customWidth="1"/>
    <col min="10500" max="10500" width="15.54296875" style="444" customWidth="1"/>
    <col min="10501" max="10501" width="33.1796875" style="444" bestFit="1" customWidth="1"/>
    <col min="10502" max="10502" width="19.81640625" style="444" customWidth="1"/>
    <col min="10503" max="10503" width="30" style="444" customWidth="1"/>
    <col min="10504" max="10504" width="22.1796875" style="444" customWidth="1"/>
    <col min="10505" max="10505" width="38.54296875" style="444" customWidth="1"/>
    <col min="10506" max="10506" width="17.81640625" style="444" customWidth="1"/>
    <col min="10507" max="10507" width="15.54296875" style="444" customWidth="1"/>
    <col min="10508" max="10508" width="13.1796875" style="444" customWidth="1"/>
    <col min="10509" max="10752" width="8.7265625" style="444" customWidth="1"/>
    <col min="10753" max="10753" width="9.1796875" style="444" customWidth="1"/>
    <col min="10754" max="10754" width="6.54296875" style="444" customWidth="1"/>
    <col min="10755" max="10755" width="24.54296875" style="444" customWidth="1"/>
    <col min="10756" max="10756" width="15.54296875" style="444" customWidth="1"/>
    <col min="10757" max="10757" width="33.1796875" style="444" bestFit="1" customWidth="1"/>
    <col min="10758" max="10758" width="19.81640625" style="444" customWidth="1"/>
    <col min="10759" max="10759" width="30" style="444" customWidth="1"/>
    <col min="10760" max="10760" width="22.1796875" style="444" customWidth="1"/>
    <col min="10761" max="10761" width="38.54296875" style="444" customWidth="1"/>
    <col min="10762" max="10762" width="17.81640625" style="444" customWidth="1"/>
    <col min="10763" max="10763" width="15.54296875" style="444" customWidth="1"/>
    <col min="10764" max="10764" width="13.1796875" style="444" customWidth="1"/>
    <col min="10765" max="11008" width="8.7265625" style="444" customWidth="1"/>
    <col min="11009" max="11009" width="9.1796875" style="444" customWidth="1"/>
    <col min="11010" max="11010" width="6.54296875" style="444" customWidth="1"/>
    <col min="11011" max="11011" width="24.54296875" style="444" customWidth="1"/>
    <col min="11012" max="11012" width="15.54296875" style="444" customWidth="1"/>
    <col min="11013" max="11013" width="33.1796875" style="444" bestFit="1" customWidth="1"/>
    <col min="11014" max="11014" width="19.81640625" style="444" customWidth="1"/>
    <col min="11015" max="11015" width="30" style="444" customWidth="1"/>
    <col min="11016" max="11016" width="22.1796875" style="444" customWidth="1"/>
    <col min="11017" max="11017" width="38.54296875" style="444" customWidth="1"/>
    <col min="11018" max="11018" width="17.81640625" style="444" customWidth="1"/>
    <col min="11019" max="11019" width="15.54296875" style="444" customWidth="1"/>
    <col min="11020" max="11020" width="13.1796875" style="444" customWidth="1"/>
    <col min="11021" max="11264" width="8.7265625" style="444" customWidth="1"/>
    <col min="11265" max="11265" width="9.1796875" style="444" customWidth="1"/>
    <col min="11266" max="11266" width="6.54296875" style="444" customWidth="1"/>
    <col min="11267" max="11267" width="24.54296875" style="444" customWidth="1"/>
    <col min="11268" max="11268" width="15.54296875" style="444" customWidth="1"/>
    <col min="11269" max="11269" width="33.1796875" style="444" bestFit="1" customWidth="1"/>
    <col min="11270" max="11270" width="19.81640625" style="444" customWidth="1"/>
    <col min="11271" max="11271" width="30" style="444" customWidth="1"/>
    <col min="11272" max="11272" width="22.1796875" style="444" customWidth="1"/>
    <col min="11273" max="11273" width="38.54296875" style="444" customWidth="1"/>
    <col min="11274" max="11274" width="17.81640625" style="444" customWidth="1"/>
    <col min="11275" max="11275" width="15.54296875" style="444" customWidth="1"/>
    <col min="11276" max="11276" width="13.1796875" style="444" customWidth="1"/>
    <col min="11277" max="11520" width="8.7265625" style="444" customWidth="1"/>
    <col min="11521" max="11521" width="9.1796875" style="444" customWidth="1"/>
    <col min="11522" max="11522" width="6.54296875" style="444" customWidth="1"/>
    <col min="11523" max="11523" width="24.54296875" style="444" customWidth="1"/>
    <col min="11524" max="11524" width="15.54296875" style="444" customWidth="1"/>
    <col min="11525" max="11525" width="33.1796875" style="444" bestFit="1" customWidth="1"/>
    <col min="11526" max="11526" width="19.81640625" style="444" customWidth="1"/>
    <col min="11527" max="11527" width="30" style="444" customWidth="1"/>
    <col min="11528" max="11528" width="22.1796875" style="444" customWidth="1"/>
    <col min="11529" max="11529" width="38.54296875" style="444" customWidth="1"/>
    <col min="11530" max="11530" width="17.81640625" style="444" customWidth="1"/>
    <col min="11531" max="11531" width="15.54296875" style="444" customWidth="1"/>
    <col min="11532" max="11532" width="13.1796875" style="444" customWidth="1"/>
    <col min="11533" max="11776" width="8.7265625" style="444" customWidth="1"/>
    <col min="11777" max="11777" width="9.1796875" style="444" customWidth="1"/>
    <col min="11778" max="11778" width="6.54296875" style="444" customWidth="1"/>
    <col min="11779" max="11779" width="24.54296875" style="444" customWidth="1"/>
    <col min="11780" max="11780" width="15.54296875" style="444" customWidth="1"/>
    <col min="11781" max="11781" width="33.1796875" style="444" bestFit="1" customWidth="1"/>
    <col min="11782" max="11782" width="19.81640625" style="444" customWidth="1"/>
    <col min="11783" max="11783" width="30" style="444" customWidth="1"/>
    <col min="11784" max="11784" width="22.1796875" style="444" customWidth="1"/>
    <col min="11785" max="11785" width="38.54296875" style="444" customWidth="1"/>
    <col min="11786" max="11786" width="17.81640625" style="444" customWidth="1"/>
    <col min="11787" max="11787" width="15.54296875" style="444" customWidth="1"/>
    <col min="11788" max="11788" width="13.1796875" style="444" customWidth="1"/>
    <col min="11789" max="12032" width="8.7265625" style="444" customWidth="1"/>
    <col min="12033" max="12033" width="9.1796875" style="444" customWidth="1"/>
    <col min="12034" max="12034" width="6.54296875" style="444" customWidth="1"/>
    <col min="12035" max="12035" width="24.54296875" style="444" customWidth="1"/>
    <col min="12036" max="12036" width="15.54296875" style="444" customWidth="1"/>
    <col min="12037" max="12037" width="33.1796875" style="444" bestFit="1" customWidth="1"/>
    <col min="12038" max="12038" width="19.81640625" style="444" customWidth="1"/>
    <col min="12039" max="12039" width="30" style="444" customWidth="1"/>
    <col min="12040" max="12040" width="22.1796875" style="444" customWidth="1"/>
    <col min="12041" max="12041" width="38.54296875" style="444" customWidth="1"/>
    <col min="12042" max="12042" width="17.81640625" style="444" customWidth="1"/>
    <col min="12043" max="12043" width="15.54296875" style="444" customWidth="1"/>
    <col min="12044" max="12044" width="13.1796875" style="444" customWidth="1"/>
    <col min="12045" max="12288" width="8.7265625" style="444" customWidth="1"/>
    <col min="12289" max="12289" width="9.1796875" style="444" customWidth="1"/>
    <col min="12290" max="12290" width="6.54296875" style="444" customWidth="1"/>
    <col min="12291" max="12291" width="24.54296875" style="444" customWidth="1"/>
    <col min="12292" max="12292" width="15.54296875" style="444" customWidth="1"/>
    <col min="12293" max="12293" width="33.1796875" style="444" bestFit="1" customWidth="1"/>
    <col min="12294" max="12294" width="19.81640625" style="444" customWidth="1"/>
    <col min="12295" max="12295" width="30" style="444" customWidth="1"/>
    <col min="12296" max="12296" width="22.1796875" style="444" customWidth="1"/>
    <col min="12297" max="12297" width="38.54296875" style="444" customWidth="1"/>
    <col min="12298" max="12298" width="17.81640625" style="444" customWidth="1"/>
    <col min="12299" max="12299" width="15.54296875" style="444" customWidth="1"/>
    <col min="12300" max="12300" width="13.1796875" style="444" customWidth="1"/>
    <col min="12301" max="12544" width="8.7265625" style="444" customWidth="1"/>
    <col min="12545" max="12545" width="9.1796875" style="444" customWidth="1"/>
    <col min="12546" max="12546" width="6.54296875" style="444" customWidth="1"/>
    <col min="12547" max="12547" width="24.54296875" style="444" customWidth="1"/>
    <col min="12548" max="12548" width="15.54296875" style="444" customWidth="1"/>
    <col min="12549" max="12549" width="33.1796875" style="444" bestFit="1" customWidth="1"/>
    <col min="12550" max="12550" width="19.81640625" style="444" customWidth="1"/>
    <col min="12551" max="12551" width="30" style="444" customWidth="1"/>
    <col min="12552" max="12552" width="22.1796875" style="444" customWidth="1"/>
    <col min="12553" max="12553" width="38.54296875" style="444" customWidth="1"/>
    <col min="12554" max="12554" width="17.81640625" style="444" customWidth="1"/>
    <col min="12555" max="12555" width="15.54296875" style="444" customWidth="1"/>
    <col min="12556" max="12556" width="13.1796875" style="444" customWidth="1"/>
    <col min="12557" max="12800" width="8.7265625" style="444" customWidth="1"/>
    <col min="12801" max="12801" width="9.1796875" style="444" customWidth="1"/>
    <col min="12802" max="12802" width="6.54296875" style="444" customWidth="1"/>
    <col min="12803" max="12803" width="24.54296875" style="444" customWidth="1"/>
    <col min="12804" max="12804" width="15.54296875" style="444" customWidth="1"/>
    <col min="12805" max="12805" width="33.1796875" style="444" bestFit="1" customWidth="1"/>
    <col min="12806" max="12806" width="19.81640625" style="444" customWidth="1"/>
    <col min="12807" max="12807" width="30" style="444" customWidth="1"/>
    <col min="12808" max="12808" width="22.1796875" style="444" customWidth="1"/>
    <col min="12809" max="12809" width="38.54296875" style="444" customWidth="1"/>
    <col min="12810" max="12810" width="17.81640625" style="444" customWidth="1"/>
    <col min="12811" max="12811" width="15.54296875" style="444" customWidth="1"/>
    <col min="12812" max="12812" width="13.1796875" style="444" customWidth="1"/>
    <col min="12813" max="13056" width="8.7265625" style="444" customWidth="1"/>
    <col min="13057" max="13057" width="9.1796875" style="444" customWidth="1"/>
    <col min="13058" max="13058" width="6.54296875" style="444" customWidth="1"/>
    <col min="13059" max="13059" width="24.54296875" style="444" customWidth="1"/>
    <col min="13060" max="13060" width="15.54296875" style="444" customWidth="1"/>
    <col min="13061" max="13061" width="33.1796875" style="444" bestFit="1" customWidth="1"/>
    <col min="13062" max="13062" width="19.81640625" style="444" customWidth="1"/>
    <col min="13063" max="13063" width="30" style="444" customWidth="1"/>
    <col min="13064" max="13064" width="22.1796875" style="444" customWidth="1"/>
    <col min="13065" max="13065" width="38.54296875" style="444" customWidth="1"/>
    <col min="13066" max="13066" width="17.81640625" style="444" customWidth="1"/>
    <col min="13067" max="13067" width="15.54296875" style="444" customWidth="1"/>
    <col min="13068" max="13068" width="13.1796875" style="444" customWidth="1"/>
    <col min="13069" max="13312" width="8.7265625" style="444" customWidth="1"/>
    <col min="13313" max="13313" width="9.1796875" style="444" customWidth="1"/>
    <col min="13314" max="13314" width="6.54296875" style="444" customWidth="1"/>
    <col min="13315" max="13315" width="24.54296875" style="444" customWidth="1"/>
    <col min="13316" max="13316" width="15.54296875" style="444" customWidth="1"/>
    <col min="13317" max="13317" width="33.1796875" style="444" bestFit="1" customWidth="1"/>
    <col min="13318" max="13318" width="19.81640625" style="444" customWidth="1"/>
    <col min="13319" max="13319" width="30" style="444" customWidth="1"/>
    <col min="13320" max="13320" width="22.1796875" style="444" customWidth="1"/>
    <col min="13321" max="13321" width="38.54296875" style="444" customWidth="1"/>
    <col min="13322" max="13322" width="17.81640625" style="444" customWidth="1"/>
    <col min="13323" max="13323" width="15.54296875" style="444" customWidth="1"/>
    <col min="13324" max="13324" width="13.1796875" style="444" customWidth="1"/>
    <col min="13325" max="13568" width="8.7265625" style="444" customWidth="1"/>
    <col min="13569" max="13569" width="9.1796875" style="444" customWidth="1"/>
    <col min="13570" max="13570" width="6.54296875" style="444" customWidth="1"/>
    <col min="13571" max="13571" width="24.54296875" style="444" customWidth="1"/>
    <col min="13572" max="13572" width="15.54296875" style="444" customWidth="1"/>
    <col min="13573" max="13573" width="33.1796875" style="444" bestFit="1" customWidth="1"/>
    <col min="13574" max="13574" width="19.81640625" style="444" customWidth="1"/>
    <col min="13575" max="13575" width="30" style="444" customWidth="1"/>
    <col min="13576" max="13576" width="22.1796875" style="444" customWidth="1"/>
    <col min="13577" max="13577" width="38.54296875" style="444" customWidth="1"/>
    <col min="13578" max="13578" width="17.81640625" style="444" customWidth="1"/>
    <col min="13579" max="13579" width="15.54296875" style="444" customWidth="1"/>
    <col min="13580" max="13580" width="13.1796875" style="444" customWidth="1"/>
    <col min="13581" max="13824" width="8.7265625" style="444" customWidth="1"/>
    <col min="13825" max="13825" width="9.1796875" style="444" customWidth="1"/>
    <col min="13826" max="13826" width="6.54296875" style="444" customWidth="1"/>
    <col min="13827" max="13827" width="24.54296875" style="444" customWidth="1"/>
    <col min="13828" max="13828" width="15.54296875" style="444" customWidth="1"/>
    <col min="13829" max="13829" width="33.1796875" style="444" bestFit="1" customWidth="1"/>
    <col min="13830" max="13830" width="19.81640625" style="444" customWidth="1"/>
    <col min="13831" max="13831" width="30" style="444" customWidth="1"/>
    <col min="13832" max="13832" width="22.1796875" style="444" customWidth="1"/>
    <col min="13833" max="13833" width="38.54296875" style="444" customWidth="1"/>
    <col min="13834" max="13834" width="17.81640625" style="444" customWidth="1"/>
    <col min="13835" max="13835" width="15.54296875" style="444" customWidth="1"/>
    <col min="13836" max="13836" width="13.1796875" style="444" customWidth="1"/>
    <col min="13837" max="14080" width="8.7265625" style="444" customWidth="1"/>
    <col min="14081" max="14081" width="9.1796875" style="444" customWidth="1"/>
    <col min="14082" max="14082" width="6.54296875" style="444" customWidth="1"/>
    <col min="14083" max="14083" width="24.54296875" style="444" customWidth="1"/>
    <col min="14084" max="14084" width="15.54296875" style="444" customWidth="1"/>
    <col min="14085" max="14085" width="33.1796875" style="444" bestFit="1" customWidth="1"/>
    <col min="14086" max="14086" width="19.81640625" style="444" customWidth="1"/>
    <col min="14087" max="14087" width="30" style="444" customWidth="1"/>
    <col min="14088" max="14088" width="22.1796875" style="444" customWidth="1"/>
    <col min="14089" max="14089" width="38.54296875" style="444" customWidth="1"/>
    <col min="14090" max="14090" width="17.81640625" style="444" customWidth="1"/>
    <col min="14091" max="14091" width="15.54296875" style="444" customWidth="1"/>
    <col min="14092" max="14092" width="13.1796875" style="444" customWidth="1"/>
    <col min="14093" max="14336" width="8.7265625" style="444" customWidth="1"/>
    <col min="14337" max="14337" width="9.1796875" style="444" customWidth="1"/>
    <col min="14338" max="14338" width="6.54296875" style="444" customWidth="1"/>
    <col min="14339" max="14339" width="24.54296875" style="444" customWidth="1"/>
    <col min="14340" max="14340" width="15.54296875" style="444" customWidth="1"/>
    <col min="14341" max="14341" width="33.1796875" style="444" bestFit="1" customWidth="1"/>
    <col min="14342" max="14342" width="19.81640625" style="444" customWidth="1"/>
    <col min="14343" max="14343" width="30" style="444" customWidth="1"/>
    <col min="14344" max="14344" width="22.1796875" style="444" customWidth="1"/>
    <col min="14345" max="14345" width="38.54296875" style="444" customWidth="1"/>
    <col min="14346" max="14346" width="17.81640625" style="444" customWidth="1"/>
    <col min="14347" max="14347" width="15.54296875" style="444" customWidth="1"/>
    <col min="14348" max="14348" width="13.1796875" style="444" customWidth="1"/>
    <col min="14349" max="14592" width="8.7265625" style="444" customWidth="1"/>
    <col min="14593" max="14593" width="9.1796875" style="444" customWidth="1"/>
    <col min="14594" max="14594" width="6.54296875" style="444" customWidth="1"/>
    <col min="14595" max="14595" width="24.54296875" style="444" customWidth="1"/>
    <col min="14596" max="14596" width="15.54296875" style="444" customWidth="1"/>
    <col min="14597" max="14597" width="33.1796875" style="444" bestFit="1" customWidth="1"/>
    <col min="14598" max="14598" width="19.81640625" style="444" customWidth="1"/>
    <col min="14599" max="14599" width="30" style="444" customWidth="1"/>
    <col min="14600" max="14600" width="22.1796875" style="444" customWidth="1"/>
    <col min="14601" max="14601" width="38.54296875" style="444" customWidth="1"/>
    <col min="14602" max="14602" width="17.81640625" style="444" customWidth="1"/>
    <col min="14603" max="14603" width="15.54296875" style="444" customWidth="1"/>
    <col min="14604" max="14604" width="13.1796875" style="444" customWidth="1"/>
    <col min="14605" max="14848" width="8.7265625" style="444" customWidth="1"/>
    <col min="14849" max="14849" width="9.1796875" style="444" customWidth="1"/>
    <col min="14850" max="14850" width="6.54296875" style="444" customWidth="1"/>
    <col min="14851" max="14851" width="24.54296875" style="444" customWidth="1"/>
    <col min="14852" max="14852" width="15.54296875" style="444" customWidth="1"/>
    <col min="14853" max="14853" width="33.1796875" style="444" bestFit="1" customWidth="1"/>
    <col min="14854" max="14854" width="19.81640625" style="444" customWidth="1"/>
    <col min="14855" max="14855" width="30" style="444" customWidth="1"/>
    <col min="14856" max="14856" width="22.1796875" style="444" customWidth="1"/>
    <col min="14857" max="14857" width="38.54296875" style="444" customWidth="1"/>
    <col min="14858" max="14858" width="17.81640625" style="444" customWidth="1"/>
    <col min="14859" max="14859" width="15.54296875" style="444" customWidth="1"/>
    <col min="14860" max="14860" width="13.1796875" style="444" customWidth="1"/>
    <col min="14861" max="15104" width="8.7265625" style="444" customWidth="1"/>
    <col min="15105" max="15105" width="9.1796875" style="444" customWidth="1"/>
    <col min="15106" max="15106" width="6.54296875" style="444" customWidth="1"/>
    <col min="15107" max="15107" width="24.54296875" style="444" customWidth="1"/>
    <col min="15108" max="15108" width="15.54296875" style="444" customWidth="1"/>
    <col min="15109" max="15109" width="33.1796875" style="444" bestFit="1" customWidth="1"/>
    <col min="15110" max="15110" width="19.81640625" style="444" customWidth="1"/>
    <col min="15111" max="15111" width="30" style="444" customWidth="1"/>
    <col min="15112" max="15112" width="22.1796875" style="444" customWidth="1"/>
    <col min="15113" max="15113" width="38.54296875" style="444" customWidth="1"/>
    <col min="15114" max="15114" width="17.81640625" style="444" customWidth="1"/>
    <col min="15115" max="15115" width="15.54296875" style="444" customWidth="1"/>
    <col min="15116" max="15116" width="13.1796875" style="444" customWidth="1"/>
    <col min="15117" max="15360" width="8.7265625" style="444" customWidth="1"/>
    <col min="15361" max="15361" width="9.1796875" style="444" customWidth="1"/>
    <col min="15362" max="15362" width="6.54296875" style="444" customWidth="1"/>
    <col min="15363" max="15363" width="24.54296875" style="444" customWidth="1"/>
    <col min="15364" max="15364" width="15.54296875" style="444" customWidth="1"/>
    <col min="15365" max="15365" width="33.1796875" style="444" bestFit="1" customWidth="1"/>
    <col min="15366" max="15366" width="19.81640625" style="444" customWidth="1"/>
    <col min="15367" max="15367" width="30" style="444" customWidth="1"/>
    <col min="15368" max="15368" width="22.1796875" style="444" customWidth="1"/>
    <col min="15369" max="15369" width="38.54296875" style="444" customWidth="1"/>
    <col min="15370" max="15370" width="17.81640625" style="444" customWidth="1"/>
    <col min="15371" max="15371" width="15.54296875" style="444" customWidth="1"/>
    <col min="15372" max="15372" width="13.1796875" style="444" customWidth="1"/>
    <col min="15373" max="15616" width="8.7265625" style="444" customWidth="1"/>
    <col min="15617" max="15617" width="9.1796875" style="444" customWidth="1"/>
    <col min="15618" max="15618" width="6.54296875" style="444" customWidth="1"/>
    <col min="15619" max="15619" width="24.54296875" style="444" customWidth="1"/>
    <col min="15620" max="15620" width="15.54296875" style="444" customWidth="1"/>
    <col min="15621" max="15621" width="33.1796875" style="444" bestFit="1" customWidth="1"/>
    <col min="15622" max="15622" width="19.81640625" style="444" customWidth="1"/>
    <col min="15623" max="15623" width="30" style="444" customWidth="1"/>
    <col min="15624" max="15624" width="22.1796875" style="444" customWidth="1"/>
    <col min="15625" max="15625" width="38.54296875" style="444" customWidth="1"/>
    <col min="15626" max="15626" width="17.81640625" style="444" customWidth="1"/>
    <col min="15627" max="15627" width="15.54296875" style="444" customWidth="1"/>
    <col min="15628" max="15628" width="13.1796875" style="444" customWidth="1"/>
    <col min="15629" max="15872" width="8.7265625" style="444" customWidth="1"/>
    <col min="15873" max="15873" width="9.1796875" style="444" customWidth="1"/>
    <col min="15874" max="15874" width="6.54296875" style="444" customWidth="1"/>
    <col min="15875" max="15875" width="24.54296875" style="444" customWidth="1"/>
    <col min="15876" max="15876" width="15.54296875" style="444" customWidth="1"/>
    <col min="15877" max="15877" width="33.1796875" style="444" bestFit="1" customWidth="1"/>
    <col min="15878" max="15878" width="19.81640625" style="444" customWidth="1"/>
    <col min="15879" max="15879" width="30" style="444" customWidth="1"/>
    <col min="15880" max="15880" width="22.1796875" style="444" customWidth="1"/>
    <col min="15881" max="15881" width="38.54296875" style="444" customWidth="1"/>
    <col min="15882" max="15882" width="17.81640625" style="444" customWidth="1"/>
    <col min="15883" max="15883" width="15.54296875" style="444" customWidth="1"/>
    <col min="15884" max="15884" width="13.1796875" style="444" customWidth="1"/>
    <col min="15885" max="16128" width="8.7265625" style="444" customWidth="1"/>
    <col min="16129" max="16129" width="9.1796875" style="444" customWidth="1"/>
    <col min="16130" max="16130" width="6.54296875" style="444" customWidth="1"/>
    <col min="16131" max="16131" width="24.54296875" style="444" customWidth="1"/>
    <col min="16132" max="16132" width="15.54296875" style="444" customWidth="1"/>
    <col min="16133" max="16133" width="33.1796875" style="444" bestFit="1" customWidth="1"/>
    <col min="16134" max="16134" width="19.81640625" style="444" customWidth="1"/>
    <col min="16135" max="16135" width="30" style="444" customWidth="1"/>
    <col min="16136" max="16136" width="22.1796875" style="444" customWidth="1"/>
    <col min="16137" max="16137" width="38.54296875" style="444" customWidth="1"/>
    <col min="16138" max="16138" width="17.81640625" style="444" customWidth="1"/>
    <col min="16139" max="16139" width="15.54296875" style="444" customWidth="1"/>
    <col min="16140" max="16140" width="13.1796875" style="444" customWidth="1"/>
    <col min="16141" max="16384" width="8.7265625" style="444" customWidth="1"/>
  </cols>
  <sheetData>
    <row r="3" spans="2:10" ht="13" customHeight="1" x14ac:dyDescent="0.35">
      <c r="B3" s="876" t="s">
        <v>377</v>
      </c>
      <c r="C3" s="817"/>
      <c r="D3" s="817"/>
      <c r="E3" s="817"/>
      <c r="F3" s="817"/>
      <c r="G3" s="817"/>
      <c r="H3" s="817"/>
      <c r="I3" s="817"/>
      <c r="J3" s="817"/>
    </row>
    <row r="4" spans="2:10" ht="13" customHeight="1" x14ac:dyDescent="0.35">
      <c r="B4" s="877" t="s">
        <v>1595</v>
      </c>
      <c r="C4" s="723"/>
      <c r="D4" s="723"/>
      <c r="E4" s="723"/>
      <c r="F4" s="723"/>
      <c r="G4" s="723"/>
      <c r="H4" s="723"/>
      <c r="I4" s="723"/>
      <c r="J4" s="724"/>
    </row>
    <row r="5" spans="2:10" ht="28" customHeight="1" x14ac:dyDescent="0.25">
      <c r="B5" s="387"/>
      <c r="C5" s="238" t="s">
        <v>1</v>
      </c>
      <c r="D5" s="238" t="s">
        <v>592</v>
      </c>
      <c r="E5" s="238" t="s">
        <v>593</v>
      </c>
      <c r="F5" s="238" t="s">
        <v>594</v>
      </c>
      <c r="G5" s="238" t="s">
        <v>595</v>
      </c>
      <c r="H5" s="238" t="s">
        <v>596</v>
      </c>
      <c r="I5" s="238" t="s">
        <v>597</v>
      </c>
      <c r="J5" s="238" t="s">
        <v>598</v>
      </c>
    </row>
    <row r="6" spans="2:10" ht="37.5" customHeight="1" x14ac:dyDescent="0.25">
      <c r="B6" s="449">
        <v>21</v>
      </c>
      <c r="C6" s="450" t="s">
        <v>737</v>
      </c>
      <c r="D6" s="450" t="s">
        <v>600</v>
      </c>
      <c r="E6" s="450" t="s">
        <v>738</v>
      </c>
      <c r="F6" s="450" t="s">
        <v>739</v>
      </c>
      <c r="G6" s="451" t="s">
        <v>740</v>
      </c>
      <c r="H6" s="443" t="s">
        <v>741</v>
      </c>
      <c r="I6" s="450" t="s">
        <v>660</v>
      </c>
      <c r="J6" s="450" t="s">
        <v>1564</v>
      </c>
    </row>
    <row r="7" spans="2:10" ht="37.5" customHeight="1" x14ac:dyDescent="0.25">
      <c r="B7" s="449">
        <v>22</v>
      </c>
      <c r="C7" s="450" t="s">
        <v>742</v>
      </c>
      <c r="D7" s="450" t="s">
        <v>636</v>
      </c>
      <c r="E7" s="449" t="s">
        <v>738</v>
      </c>
      <c r="F7" s="450" t="s">
        <v>743</v>
      </c>
      <c r="G7" s="452" t="s">
        <v>744</v>
      </c>
      <c r="H7" s="443" t="s">
        <v>745</v>
      </c>
      <c r="I7" s="450" t="s">
        <v>666</v>
      </c>
      <c r="J7" s="450" t="s">
        <v>746</v>
      </c>
    </row>
    <row r="8" spans="2:10" ht="37.5" customHeight="1" x14ac:dyDescent="0.25">
      <c r="B8" s="449">
        <v>23</v>
      </c>
      <c r="C8" s="450" t="s">
        <v>747</v>
      </c>
      <c r="D8" s="450" t="s">
        <v>600</v>
      </c>
      <c r="E8" s="450" t="s">
        <v>748</v>
      </c>
      <c r="F8" s="453" t="s">
        <v>749</v>
      </c>
      <c r="G8" s="451" t="s">
        <v>750</v>
      </c>
      <c r="H8" s="450" t="s">
        <v>751</v>
      </c>
      <c r="I8" s="450" t="s">
        <v>752</v>
      </c>
      <c r="J8" s="450" t="s">
        <v>753</v>
      </c>
    </row>
    <row r="9" spans="2:10" ht="37.5" customHeight="1" x14ac:dyDescent="0.25">
      <c r="B9" s="449">
        <v>24</v>
      </c>
      <c r="C9" s="450" t="s">
        <v>754</v>
      </c>
      <c r="D9" s="450" t="s">
        <v>636</v>
      </c>
      <c r="E9" s="450" t="s">
        <v>748</v>
      </c>
      <c r="F9" s="453" t="s">
        <v>749</v>
      </c>
      <c r="G9" s="451" t="s">
        <v>750</v>
      </c>
      <c r="H9" s="450" t="s">
        <v>751</v>
      </c>
      <c r="I9" s="450" t="s">
        <v>752</v>
      </c>
      <c r="J9" s="450" t="s">
        <v>755</v>
      </c>
    </row>
    <row r="10" spans="2:10" ht="25" customHeight="1" x14ac:dyDescent="0.25">
      <c r="B10" s="449">
        <v>25</v>
      </c>
      <c r="C10" s="450" t="s">
        <v>756</v>
      </c>
      <c r="D10" s="450" t="s">
        <v>711</v>
      </c>
      <c r="E10" s="450" t="s">
        <v>757</v>
      </c>
      <c r="F10" s="450" t="s">
        <v>758</v>
      </c>
      <c r="G10" s="451" t="s">
        <v>759</v>
      </c>
      <c r="H10" s="450" t="s">
        <v>760</v>
      </c>
      <c r="I10" s="450" t="s">
        <v>613</v>
      </c>
      <c r="J10" s="450" t="s">
        <v>761</v>
      </c>
    </row>
    <row r="11" spans="2:10" ht="25" customHeight="1" x14ac:dyDescent="0.25">
      <c r="B11" s="449">
        <v>26</v>
      </c>
      <c r="C11" s="450" t="s">
        <v>1565</v>
      </c>
      <c r="D11" s="450" t="s">
        <v>762</v>
      </c>
      <c r="E11" s="450" t="s">
        <v>763</v>
      </c>
      <c r="F11" s="450" t="s">
        <v>764</v>
      </c>
      <c r="G11" s="451" t="s">
        <v>765</v>
      </c>
      <c r="H11" s="450" t="s">
        <v>766</v>
      </c>
      <c r="I11" s="450" t="s">
        <v>613</v>
      </c>
      <c r="J11" s="450" t="s">
        <v>767</v>
      </c>
    </row>
    <row r="12" spans="2:10" ht="25" customHeight="1" x14ac:dyDescent="0.25">
      <c r="B12" s="449">
        <v>27</v>
      </c>
      <c r="C12" s="450" t="s">
        <v>768</v>
      </c>
      <c r="D12" s="450" t="s">
        <v>600</v>
      </c>
      <c r="E12" s="450" t="s">
        <v>769</v>
      </c>
      <c r="F12" s="450" t="s">
        <v>770</v>
      </c>
      <c r="G12" s="451" t="s">
        <v>771</v>
      </c>
      <c r="H12" s="450" t="s">
        <v>772</v>
      </c>
      <c r="I12" s="450" t="s">
        <v>773</v>
      </c>
      <c r="J12" s="450" t="s">
        <v>1576</v>
      </c>
    </row>
    <row r="13" spans="2:10" ht="50" customHeight="1" x14ac:dyDescent="0.25">
      <c r="B13" s="449">
        <v>28</v>
      </c>
      <c r="C13" s="450" t="s">
        <v>774</v>
      </c>
      <c r="D13" s="450" t="s">
        <v>636</v>
      </c>
      <c r="E13" s="450" t="s">
        <v>775</v>
      </c>
      <c r="F13" s="453" t="s">
        <v>776</v>
      </c>
      <c r="G13" s="451" t="s">
        <v>771</v>
      </c>
      <c r="H13" s="450" t="s">
        <v>777</v>
      </c>
      <c r="I13" s="450" t="s">
        <v>778</v>
      </c>
      <c r="J13" s="450" t="s">
        <v>1482</v>
      </c>
    </row>
    <row r="14" spans="2:10" ht="25" customHeight="1" x14ac:dyDescent="0.25">
      <c r="B14" s="449">
        <v>29</v>
      </c>
      <c r="C14" s="450" t="s">
        <v>779</v>
      </c>
      <c r="D14" s="450" t="s">
        <v>600</v>
      </c>
      <c r="E14" s="449" t="s">
        <v>780</v>
      </c>
      <c r="F14" s="450" t="s">
        <v>781</v>
      </c>
      <c r="G14" s="452" t="s">
        <v>782</v>
      </c>
      <c r="H14" s="450" t="s">
        <v>783</v>
      </c>
      <c r="I14" s="450" t="s">
        <v>784</v>
      </c>
      <c r="J14" s="450" t="s">
        <v>1566</v>
      </c>
    </row>
    <row r="15" spans="2:10" ht="62.5" customHeight="1" x14ac:dyDescent="0.25">
      <c r="B15" s="449">
        <v>30</v>
      </c>
      <c r="C15" s="450" t="s">
        <v>786</v>
      </c>
      <c r="D15" s="450" t="s">
        <v>600</v>
      </c>
      <c r="E15" s="449" t="s">
        <v>787</v>
      </c>
      <c r="F15" s="450">
        <v>730180000</v>
      </c>
      <c r="G15" s="451" t="s">
        <v>788</v>
      </c>
      <c r="H15" s="450" t="s">
        <v>789</v>
      </c>
      <c r="I15" s="450" t="s">
        <v>790</v>
      </c>
      <c r="J15" s="450" t="s">
        <v>1567</v>
      </c>
    </row>
    <row r="16" spans="2:10" ht="13" customHeight="1" x14ac:dyDescent="0.25">
      <c r="B16" s="461" t="s">
        <v>668</v>
      </c>
    </row>
  </sheetData>
  <sheetProtection algorithmName="SHA-512" hashValue="nFHS9JamEgNQaUu+gEDhb1CgPWVbTtNzityt9A1JDXvsTe2Vsd9uzntaqdUbH/b16K0mH2a3VwvLL9YvOrG0sg==" saltValue="9h6SIhfOX4tDmXwZQ1MtIg==" spinCount="100000" sheet="1" objects="1" scenarios="1"/>
  <mergeCells count="2">
    <mergeCell ref="B3:J3"/>
    <mergeCell ref="B4:J4"/>
  </mergeCells>
  <hyperlinks>
    <hyperlink ref="G10" r:id="rId1" display="mailto:info@heritage.co.ke" xr:uid="{00000000-0004-0000-4700-000000000000}"/>
    <hyperlink ref="G11" r:id="rId2" xr:uid="{00000000-0004-0000-4700-000001000000}"/>
    <hyperlink ref="G14" r:id="rId3" display="intra@swiftkenya.com" xr:uid="{00000000-0004-0000-4700-000002000000}"/>
    <hyperlink ref="G15" r:id="rId4" xr:uid="{00000000-0004-0000-4700-000003000000}"/>
  </hyperlinks>
  <pageMargins left="0.7" right="0.7" top="0.75" bottom="0.75" header="0.3" footer="0.3"/>
  <pageSetup paperSize="9" orientation="portrait"/>
  <headerFooter>
    <oddFooter>&amp;C_x000D_&amp;1#&amp;"Calibri"&amp;11&amp;K000000 Britam Public</oddFooter>
  </headerFooter>
  <drawing r:id="rId5"/>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800-000000000000}">
  <sheetPr codeName="Sheet92">
    <tabColor rgb="FFCC9900"/>
  </sheetPr>
  <dimension ref="A3:WVI16"/>
  <sheetViews>
    <sheetView showGridLines="0" topLeftCell="B1" zoomScale="80" zoomScaleNormal="80" workbookViewId="0"/>
  </sheetViews>
  <sheetFormatPr defaultRowHeight="12.5" x14ac:dyDescent="0.35"/>
  <cols>
    <col min="1" max="1" width="9.1796875" style="393" hidden="1" customWidth="1"/>
    <col min="2" max="2" width="9.1796875" style="393" customWidth="1"/>
    <col min="3" max="3" width="6.54296875" style="393" customWidth="1"/>
    <col min="4" max="4" width="18.453125" style="393" customWidth="1"/>
    <col min="5" max="5" width="14.54296875" style="233" customWidth="1"/>
    <col min="6" max="6" width="33.1796875" style="393" bestFit="1" customWidth="1"/>
    <col min="7" max="7" width="21" style="393" customWidth="1"/>
    <col min="8" max="8" width="33" style="212" customWidth="1"/>
    <col min="9" max="9" width="22.1796875" style="233" customWidth="1"/>
    <col min="10" max="10" width="40.54296875" style="233" customWidth="1"/>
    <col min="11" max="11" width="22.54296875" style="233" customWidth="1"/>
    <col min="12" max="12" width="15.54296875" style="393" customWidth="1"/>
    <col min="13" max="13" width="13.1796875" style="393" customWidth="1"/>
    <col min="14" max="256" width="8.7265625" style="393" customWidth="1"/>
    <col min="257" max="257" width="13" style="393" hidden="1" customWidth="1"/>
    <col min="258" max="258" width="9.1796875" style="393" customWidth="1"/>
    <col min="259" max="259" width="6.54296875" style="393" customWidth="1"/>
    <col min="260" max="260" width="18.453125" style="393" customWidth="1"/>
    <col min="261" max="261" width="14.54296875" style="393" customWidth="1"/>
    <col min="262" max="262" width="33.1796875" style="393" bestFit="1" customWidth="1"/>
    <col min="263" max="263" width="21" style="393" customWidth="1"/>
    <col min="264" max="264" width="33" style="393" customWidth="1"/>
    <col min="265" max="265" width="22.1796875" style="393" customWidth="1"/>
    <col min="266" max="266" width="38.54296875" style="393" customWidth="1"/>
    <col min="267" max="267" width="22.54296875" style="393" customWidth="1"/>
    <col min="268" max="268" width="15.54296875" style="393" customWidth="1"/>
    <col min="269" max="269" width="13.1796875" style="393" customWidth="1"/>
    <col min="270" max="512" width="8.7265625" style="393" customWidth="1"/>
    <col min="513" max="513" width="13" style="393" hidden="1" customWidth="1"/>
    <col min="514" max="514" width="9.1796875" style="393" customWidth="1"/>
    <col min="515" max="515" width="6.54296875" style="393" customWidth="1"/>
    <col min="516" max="516" width="18.453125" style="393" customWidth="1"/>
    <col min="517" max="517" width="14.54296875" style="393" customWidth="1"/>
    <col min="518" max="518" width="33.1796875" style="393" bestFit="1" customWidth="1"/>
    <col min="519" max="519" width="21" style="393" customWidth="1"/>
    <col min="520" max="520" width="33" style="393" customWidth="1"/>
    <col min="521" max="521" width="22.1796875" style="393" customWidth="1"/>
    <col min="522" max="522" width="38.54296875" style="393" customWidth="1"/>
    <col min="523" max="523" width="22.54296875" style="393" customWidth="1"/>
    <col min="524" max="524" width="15.54296875" style="393" customWidth="1"/>
    <col min="525" max="525" width="13.1796875" style="393" customWidth="1"/>
    <col min="526" max="768" width="8.7265625" style="393" customWidth="1"/>
    <col min="769" max="769" width="13" style="393" hidden="1" customWidth="1"/>
    <col min="770" max="770" width="9.1796875" style="393" customWidth="1"/>
    <col min="771" max="771" width="6.54296875" style="393" customWidth="1"/>
    <col min="772" max="772" width="18.453125" style="393" customWidth="1"/>
    <col min="773" max="773" width="14.54296875" style="393" customWidth="1"/>
    <col min="774" max="774" width="33.1796875" style="393" bestFit="1" customWidth="1"/>
    <col min="775" max="775" width="21" style="393" customWidth="1"/>
    <col min="776" max="776" width="33" style="393" customWidth="1"/>
    <col min="777" max="777" width="22.1796875" style="393" customWidth="1"/>
    <col min="778" max="778" width="38.54296875" style="393" customWidth="1"/>
    <col min="779" max="779" width="22.54296875" style="393" customWidth="1"/>
    <col min="780" max="780" width="15.54296875" style="393" customWidth="1"/>
    <col min="781" max="781" width="13.1796875" style="393" customWidth="1"/>
    <col min="782" max="1024" width="8.7265625" style="393" customWidth="1"/>
    <col min="1025" max="1025" width="13" style="393" hidden="1" customWidth="1"/>
    <col min="1026" max="1026" width="9.1796875" style="393" customWidth="1"/>
    <col min="1027" max="1027" width="6.54296875" style="393" customWidth="1"/>
    <col min="1028" max="1028" width="18.453125" style="393" customWidth="1"/>
    <col min="1029" max="1029" width="14.54296875" style="393" customWidth="1"/>
    <col min="1030" max="1030" width="33.1796875" style="393" bestFit="1" customWidth="1"/>
    <col min="1031" max="1031" width="21" style="393" customWidth="1"/>
    <col min="1032" max="1032" width="33" style="393" customWidth="1"/>
    <col min="1033" max="1033" width="22.1796875" style="393" customWidth="1"/>
    <col min="1034" max="1034" width="38.54296875" style="393" customWidth="1"/>
    <col min="1035" max="1035" width="22.54296875" style="393" customWidth="1"/>
    <col min="1036" max="1036" width="15.54296875" style="393" customWidth="1"/>
    <col min="1037" max="1037" width="13.1796875" style="393" customWidth="1"/>
    <col min="1038" max="1280" width="8.7265625" style="393" customWidth="1"/>
    <col min="1281" max="1281" width="13" style="393" hidden="1" customWidth="1"/>
    <col min="1282" max="1282" width="9.1796875" style="393" customWidth="1"/>
    <col min="1283" max="1283" width="6.54296875" style="393" customWidth="1"/>
    <col min="1284" max="1284" width="18.453125" style="393" customWidth="1"/>
    <col min="1285" max="1285" width="14.54296875" style="393" customWidth="1"/>
    <col min="1286" max="1286" width="33.1796875" style="393" bestFit="1" customWidth="1"/>
    <col min="1287" max="1287" width="21" style="393" customWidth="1"/>
    <col min="1288" max="1288" width="33" style="393" customWidth="1"/>
    <col min="1289" max="1289" width="22.1796875" style="393" customWidth="1"/>
    <col min="1290" max="1290" width="38.54296875" style="393" customWidth="1"/>
    <col min="1291" max="1291" width="22.54296875" style="393" customWidth="1"/>
    <col min="1292" max="1292" width="15.54296875" style="393" customWidth="1"/>
    <col min="1293" max="1293" width="13.1796875" style="393" customWidth="1"/>
    <col min="1294" max="1536" width="8.7265625" style="393" customWidth="1"/>
    <col min="1537" max="1537" width="13" style="393" hidden="1" customWidth="1"/>
    <col min="1538" max="1538" width="9.1796875" style="393" customWidth="1"/>
    <col min="1539" max="1539" width="6.54296875" style="393" customWidth="1"/>
    <col min="1540" max="1540" width="18.453125" style="393" customWidth="1"/>
    <col min="1541" max="1541" width="14.54296875" style="393" customWidth="1"/>
    <col min="1542" max="1542" width="33.1796875" style="393" bestFit="1" customWidth="1"/>
    <col min="1543" max="1543" width="21" style="393" customWidth="1"/>
    <col min="1544" max="1544" width="33" style="393" customWidth="1"/>
    <col min="1545" max="1545" width="22.1796875" style="393" customWidth="1"/>
    <col min="1546" max="1546" width="38.54296875" style="393" customWidth="1"/>
    <col min="1547" max="1547" width="22.54296875" style="393" customWidth="1"/>
    <col min="1548" max="1548" width="15.54296875" style="393" customWidth="1"/>
    <col min="1549" max="1549" width="13.1796875" style="393" customWidth="1"/>
    <col min="1550" max="1792" width="8.7265625" style="393" customWidth="1"/>
    <col min="1793" max="1793" width="13" style="393" hidden="1" customWidth="1"/>
    <col min="1794" max="1794" width="9.1796875" style="393" customWidth="1"/>
    <col min="1795" max="1795" width="6.54296875" style="393" customWidth="1"/>
    <col min="1796" max="1796" width="18.453125" style="393" customWidth="1"/>
    <col min="1797" max="1797" width="14.54296875" style="393" customWidth="1"/>
    <col min="1798" max="1798" width="33.1796875" style="393" bestFit="1" customWidth="1"/>
    <col min="1799" max="1799" width="21" style="393" customWidth="1"/>
    <col min="1800" max="1800" width="33" style="393" customWidth="1"/>
    <col min="1801" max="1801" width="22.1796875" style="393" customWidth="1"/>
    <col min="1802" max="1802" width="38.54296875" style="393" customWidth="1"/>
    <col min="1803" max="1803" width="22.54296875" style="393" customWidth="1"/>
    <col min="1804" max="1804" width="15.54296875" style="393" customWidth="1"/>
    <col min="1805" max="1805" width="13.1796875" style="393" customWidth="1"/>
    <col min="1806" max="2048" width="8.7265625" style="393" customWidth="1"/>
    <col min="2049" max="2049" width="13" style="393" hidden="1" customWidth="1"/>
    <col min="2050" max="2050" width="9.1796875" style="393" customWidth="1"/>
    <col min="2051" max="2051" width="6.54296875" style="393" customWidth="1"/>
    <col min="2052" max="2052" width="18.453125" style="393" customWidth="1"/>
    <col min="2053" max="2053" width="14.54296875" style="393" customWidth="1"/>
    <col min="2054" max="2054" width="33.1796875" style="393" bestFit="1" customWidth="1"/>
    <col min="2055" max="2055" width="21" style="393" customWidth="1"/>
    <col min="2056" max="2056" width="33" style="393" customWidth="1"/>
    <col min="2057" max="2057" width="22.1796875" style="393" customWidth="1"/>
    <col min="2058" max="2058" width="38.54296875" style="393" customWidth="1"/>
    <col min="2059" max="2059" width="22.54296875" style="393" customWidth="1"/>
    <col min="2060" max="2060" width="15.54296875" style="393" customWidth="1"/>
    <col min="2061" max="2061" width="13.1796875" style="393" customWidth="1"/>
    <col min="2062" max="2304" width="8.7265625" style="393" customWidth="1"/>
    <col min="2305" max="2305" width="13" style="393" hidden="1" customWidth="1"/>
    <col min="2306" max="2306" width="9.1796875" style="393" customWidth="1"/>
    <col min="2307" max="2307" width="6.54296875" style="393" customWidth="1"/>
    <col min="2308" max="2308" width="18.453125" style="393" customWidth="1"/>
    <col min="2309" max="2309" width="14.54296875" style="393" customWidth="1"/>
    <col min="2310" max="2310" width="33.1796875" style="393" bestFit="1" customWidth="1"/>
    <col min="2311" max="2311" width="21" style="393" customWidth="1"/>
    <col min="2312" max="2312" width="33" style="393" customWidth="1"/>
    <col min="2313" max="2313" width="22.1796875" style="393" customWidth="1"/>
    <col min="2314" max="2314" width="38.54296875" style="393" customWidth="1"/>
    <col min="2315" max="2315" width="22.54296875" style="393" customWidth="1"/>
    <col min="2316" max="2316" width="15.54296875" style="393" customWidth="1"/>
    <col min="2317" max="2317" width="13.1796875" style="393" customWidth="1"/>
    <col min="2318" max="2560" width="8.7265625" style="393" customWidth="1"/>
    <col min="2561" max="2561" width="13" style="393" hidden="1" customWidth="1"/>
    <col min="2562" max="2562" width="9.1796875" style="393" customWidth="1"/>
    <col min="2563" max="2563" width="6.54296875" style="393" customWidth="1"/>
    <col min="2564" max="2564" width="18.453125" style="393" customWidth="1"/>
    <col min="2565" max="2565" width="14.54296875" style="393" customWidth="1"/>
    <col min="2566" max="2566" width="33.1796875" style="393" bestFit="1" customWidth="1"/>
    <col min="2567" max="2567" width="21" style="393" customWidth="1"/>
    <col min="2568" max="2568" width="33" style="393" customWidth="1"/>
    <col min="2569" max="2569" width="22.1796875" style="393" customWidth="1"/>
    <col min="2570" max="2570" width="38.54296875" style="393" customWidth="1"/>
    <col min="2571" max="2571" width="22.54296875" style="393" customWidth="1"/>
    <col min="2572" max="2572" width="15.54296875" style="393" customWidth="1"/>
    <col min="2573" max="2573" width="13.1796875" style="393" customWidth="1"/>
    <col min="2574" max="2816" width="8.7265625" style="393" customWidth="1"/>
    <col min="2817" max="2817" width="13" style="393" hidden="1" customWidth="1"/>
    <col min="2818" max="2818" width="9.1796875" style="393" customWidth="1"/>
    <col min="2819" max="2819" width="6.54296875" style="393" customWidth="1"/>
    <col min="2820" max="2820" width="18.453125" style="393" customWidth="1"/>
    <col min="2821" max="2821" width="14.54296875" style="393" customWidth="1"/>
    <col min="2822" max="2822" width="33.1796875" style="393" bestFit="1" customWidth="1"/>
    <col min="2823" max="2823" width="21" style="393" customWidth="1"/>
    <col min="2824" max="2824" width="33" style="393" customWidth="1"/>
    <col min="2825" max="2825" width="22.1796875" style="393" customWidth="1"/>
    <col min="2826" max="2826" width="38.54296875" style="393" customWidth="1"/>
    <col min="2827" max="2827" width="22.54296875" style="393" customWidth="1"/>
    <col min="2828" max="2828" width="15.54296875" style="393" customWidth="1"/>
    <col min="2829" max="2829" width="13.1796875" style="393" customWidth="1"/>
    <col min="2830" max="3072" width="8.7265625" style="393" customWidth="1"/>
    <col min="3073" max="3073" width="13" style="393" hidden="1" customWidth="1"/>
    <col min="3074" max="3074" width="9.1796875" style="393" customWidth="1"/>
    <col min="3075" max="3075" width="6.54296875" style="393" customWidth="1"/>
    <col min="3076" max="3076" width="18.453125" style="393" customWidth="1"/>
    <col min="3077" max="3077" width="14.54296875" style="393" customWidth="1"/>
    <col min="3078" max="3078" width="33.1796875" style="393" bestFit="1" customWidth="1"/>
    <col min="3079" max="3079" width="21" style="393" customWidth="1"/>
    <col min="3080" max="3080" width="33" style="393" customWidth="1"/>
    <col min="3081" max="3081" width="22.1796875" style="393" customWidth="1"/>
    <col min="3082" max="3082" width="38.54296875" style="393" customWidth="1"/>
    <col min="3083" max="3083" width="22.54296875" style="393" customWidth="1"/>
    <col min="3084" max="3084" width="15.54296875" style="393" customWidth="1"/>
    <col min="3085" max="3085" width="13.1796875" style="393" customWidth="1"/>
    <col min="3086" max="3328" width="8.7265625" style="393" customWidth="1"/>
    <col min="3329" max="3329" width="13" style="393" hidden="1" customWidth="1"/>
    <col min="3330" max="3330" width="9.1796875" style="393" customWidth="1"/>
    <col min="3331" max="3331" width="6.54296875" style="393" customWidth="1"/>
    <col min="3332" max="3332" width="18.453125" style="393" customWidth="1"/>
    <col min="3333" max="3333" width="14.54296875" style="393" customWidth="1"/>
    <col min="3334" max="3334" width="33.1796875" style="393" bestFit="1" customWidth="1"/>
    <col min="3335" max="3335" width="21" style="393" customWidth="1"/>
    <col min="3336" max="3336" width="33" style="393" customWidth="1"/>
    <col min="3337" max="3337" width="22.1796875" style="393" customWidth="1"/>
    <col min="3338" max="3338" width="38.54296875" style="393" customWidth="1"/>
    <col min="3339" max="3339" width="22.54296875" style="393" customWidth="1"/>
    <col min="3340" max="3340" width="15.54296875" style="393" customWidth="1"/>
    <col min="3341" max="3341" width="13.1796875" style="393" customWidth="1"/>
    <col min="3342" max="3584" width="8.7265625" style="393" customWidth="1"/>
    <col min="3585" max="3585" width="13" style="393" hidden="1" customWidth="1"/>
    <col min="3586" max="3586" width="9.1796875" style="393" customWidth="1"/>
    <col min="3587" max="3587" width="6.54296875" style="393" customWidth="1"/>
    <col min="3588" max="3588" width="18.453125" style="393" customWidth="1"/>
    <col min="3589" max="3589" width="14.54296875" style="393" customWidth="1"/>
    <col min="3590" max="3590" width="33.1796875" style="393" bestFit="1" customWidth="1"/>
    <col min="3591" max="3591" width="21" style="393" customWidth="1"/>
    <col min="3592" max="3592" width="33" style="393" customWidth="1"/>
    <col min="3593" max="3593" width="22.1796875" style="393" customWidth="1"/>
    <col min="3594" max="3594" width="38.54296875" style="393" customWidth="1"/>
    <col min="3595" max="3595" width="22.54296875" style="393" customWidth="1"/>
    <col min="3596" max="3596" width="15.54296875" style="393" customWidth="1"/>
    <col min="3597" max="3597" width="13.1796875" style="393" customWidth="1"/>
    <col min="3598" max="3840" width="8.7265625" style="393" customWidth="1"/>
    <col min="3841" max="3841" width="13" style="393" hidden="1" customWidth="1"/>
    <col min="3842" max="3842" width="9.1796875" style="393" customWidth="1"/>
    <col min="3843" max="3843" width="6.54296875" style="393" customWidth="1"/>
    <col min="3844" max="3844" width="18.453125" style="393" customWidth="1"/>
    <col min="3845" max="3845" width="14.54296875" style="393" customWidth="1"/>
    <col min="3846" max="3846" width="33.1796875" style="393" bestFit="1" customWidth="1"/>
    <col min="3847" max="3847" width="21" style="393" customWidth="1"/>
    <col min="3848" max="3848" width="33" style="393" customWidth="1"/>
    <col min="3849" max="3849" width="22.1796875" style="393" customWidth="1"/>
    <col min="3850" max="3850" width="38.54296875" style="393" customWidth="1"/>
    <col min="3851" max="3851" width="22.54296875" style="393" customWidth="1"/>
    <col min="3852" max="3852" width="15.54296875" style="393" customWidth="1"/>
    <col min="3853" max="3853" width="13.1796875" style="393" customWidth="1"/>
    <col min="3854" max="4096" width="8.7265625" style="393" customWidth="1"/>
    <col min="4097" max="4097" width="13" style="393" hidden="1" customWidth="1"/>
    <col min="4098" max="4098" width="9.1796875" style="393" customWidth="1"/>
    <col min="4099" max="4099" width="6.54296875" style="393" customWidth="1"/>
    <col min="4100" max="4100" width="18.453125" style="393" customWidth="1"/>
    <col min="4101" max="4101" width="14.54296875" style="393" customWidth="1"/>
    <col min="4102" max="4102" width="33.1796875" style="393" bestFit="1" customWidth="1"/>
    <col min="4103" max="4103" width="21" style="393" customWidth="1"/>
    <col min="4104" max="4104" width="33" style="393" customWidth="1"/>
    <col min="4105" max="4105" width="22.1796875" style="393" customWidth="1"/>
    <col min="4106" max="4106" width="38.54296875" style="393" customWidth="1"/>
    <col min="4107" max="4107" width="22.54296875" style="393" customWidth="1"/>
    <col min="4108" max="4108" width="15.54296875" style="393" customWidth="1"/>
    <col min="4109" max="4109" width="13.1796875" style="393" customWidth="1"/>
    <col min="4110" max="4352" width="8.7265625" style="393" customWidth="1"/>
    <col min="4353" max="4353" width="13" style="393" hidden="1" customWidth="1"/>
    <col min="4354" max="4354" width="9.1796875" style="393" customWidth="1"/>
    <col min="4355" max="4355" width="6.54296875" style="393" customWidth="1"/>
    <col min="4356" max="4356" width="18.453125" style="393" customWidth="1"/>
    <col min="4357" max="4357" width="14.54296875" style="393" customWidth="1"/>
    <col min="4358" max="4358" width="33.1796875" style="393" bestFit="1" customWidth="1"/>
    <col min="4359" max="4359" width="21" style="393" customWidth="1"/>
    <col min="4360" max="4360" width="33" style="393" customWidth="1"/>
    <col min="4361" max="4361" width="22.1796875" style="393" customWidth="1"/>
    <col min="4362" max="4362" width="38.54296875" style="393" customWidth="1"/>
    <col min="4363" max="4363" width="22.54296875" style="393" customWidth="1"/>
    <col min="4364" max="4364" width="15.54296875" style="393" customWidth="1"/>
    <col min="4365" max="4365" width="13.1796875" style="393" customWidth="1"/>
    <col min="4366" max="4608" width="8.7265625" style="393" customWidth="1"/>
    <col min="4609" max="4609" width="13" style="393" hidden="1" customWidth="1"/>
    <col min="4610" max="4610" width="9.1796875" style="393" customWidth="1"/>
    <col min="4611" max="4611" width="6.54296875" style="393" customWidth="1"/>
    <col min="4612" max="4612" width="18.453125" style="393" customWidth="1"/>
    <col min="4613" max="4613" width="14.54296875" style="393" customWidth="1"/>
    <col min="4614" max="4614" width="33.1796875" style="393" bestFit="1" customWidth="1"/>
    <col min="4615" max="4615" width="21" style="393" customWidth="1"/>
    <col min="4616" max="4616" width="33" style="393" customWidth="1"/>
    <col min="4617" max="4617" width="22.1796875" style="393" customWidth="1"/>
    <col min="4618" max="4618" width="38.54296875" style="393" customWidth="1"/>
    <col min="4619" max="4619" width="22.54296875" style="393" customWidth="1"/>
    <col min="4620" max="4620" width="15.54296875" style="393" customWidth="1"/>
    <col min="4621" max="4621" width="13.1796875" style="393" customWidth="1"/>
    <col min="4622" max="4864" width="8.7265625" style="393" customWidth="1"/>
    <col min="4865" max="4865" width="13" style="393" hidden="1" customWidth="1"/>
    <col min="4866" max="4866" width="9.1796875" style="393" customWidth="1"/>
    <col min="4867" max="4867" width="6.54296875" style="393" customWidth="1"/>
    <col min="4868" max="4868" width="18.453125" style="393" customWidth="1"/>
    <col min="4869" max="4869" width="14.54296875" style="393" customWidth="1"/>
    <col min="4870" max="4870" width="33.1796875" style="393" bestFit="1" customWidth="1"/>
    <col min="4871" max="4871" width="21" style="393" customWidth="1"/>
    <col min="4872" max="4872" width="33" style="393" customWidth="1"/>
    <col min="4873" max="4873" width="22.1796875" style="393" customWidth="1"/>
    <col min="4874" max="4874" width="38.54296875" style="393" customWidth="1"/>
    <col min="4875" max="4875" width="22.54296875" style="393" customWidth="1"/>
    <col min="4876" max="4876" width="15.54296875" style="393" customWidth="1"/>
    <col min="4877" max="4877" width="13.1796875" style="393" customWidth="1"/>
    <col min="4878" max="5120" width="8.7265625" style="393" customWidth="1"/>
    <col min="5121" max="5121" width="13" style="393" hidden="1" customWidth="1"/>
    <col min="5122" max="5122" width="9.1796875" style="393" customWidth="1"/>
    <col min="5123" max="5123" width="6.54296875" style="393" customWidth="1"/>
    <col min="5124" max="5124" width="18.453125" style="393" customWidth="1"/>
    <col min="5125" max="5125" width="14.54296875" style="393" customWidth="1"/>
    <col min="5126" max="5126" width="33.1796875" style="393" bestFit="1" customWidth="1"/>
    <col min="5127" max="5127" width="21" style="393" customWidth="1"/>
    <col min="5128" max="5128" width="33" style="393" customWidth="1"/>
    <col min="5129" max="5129" width="22.1796875" style="393" customWidth="1"/>
    <col min="5130" max="5130" width="38.54296875" style="393" customWidth="1"/>
    <col min="5131" max="5131" width="22.54296875" style="393" customWidth="1"/>
    <col min="5132" max="5132" width="15.54296875" style="393" customWidth="1"/>
    <col min="5133" max="5133" width="13.1796875" style="393" customWidth="1"/>
    <col min="5134" max="5376" width="8.7265625" style="393" customWidth="1"/>
    <col min="5377" max="5377" width="13" style="393" hidden="1" customWidth="1"/>
    <col min="5378" max="5378" width="9.1796875" style="393" customWidth="1"/>
    <col min="5379" max="5379" width="6.54296875" style="393" customWidth="1"/>
    <col min="5380" max="5380" width="18.453125" style="393" customWidth="1"/>
    <col min="5381" max="5381" width="14.54296875" style="393" customWidth="1"/>
    <col min="5382" max="5382" width="33.1796875" style="393" bestFit="1" customWidth="1"/>
    <col min="5383" max="5383" width="21" style="393" customWidth="1"/>
    <col min="5384" max="5384" width="33" style="393" customWidth="1"/>
    <col min="5385" max="5385" width="22.1796875" style="393" customWidth="1"/>
    <col min="5386" max="5386" width="38.54296875" style="393" customWidth="1"/>
    <col min="5387" max="5387" width="22.54296875" style="393" customWidth="1"/>
    <col min="5388" max="5388" width="15.54296875" style="393" customWidth="1"/>
    <col min="5389" max="5389" width="13.1796875" style="393" customWidth="1"/>
    <col min="5390" max="5632" width="8.7265625" style="393" customWidth="1"/>
    <col min="5633" max="5633" width="13" style="393" hidden="1" customWidth="1"/>
    <col min="5634" max="5634" width="9.1796875" style="393" customWidth="1"/>
    <col min="5635" max="5635" width="6.54296875" style="393" customWidth="1"/>
    <col min="5636" max="5636" width="18.453125" style="393" customWidth="1"/>
    <col min="5637" max="5637" width="14.54296875" style="393" customWidth="1"/>
    <col min="5638" max="5638" width="33.1796875" style="393" bestFit="1" customWidth="1"/>
    <col min="5639" max="5639" width="21" style="393" customWidth="1"/>
    <col min="5640" max="5640" width="33" style="393" customWidth="1"/>
    <col min="5641" max="5641" width="22.1796875" style="393" customWidth="1"/>
    <col min="5642" max="5642" width="38.54296875" style="393" customWidth="1"/>
    <col min="5643" max="5643" width="22.54296875" style="393" customWidth="1"/>
    <col min="5644" max="5644" width="15.54296875" style="393" customWidth="1"/>
    <col min="5645" max="5645" width="13.1796875" style="393" customWidth="1"/>
    <col min="5646" max="5888" width="8.7265625" style="393" customWidth="1"/>
    <col min="5889" max="5889" width="13" style="393" hidden="1" customWidth="1"/>
    <col min="5890" max="5890" width="9.1796875" style="393" customWidth="1"/>
    <col min="5891" max="5891" width="6.54296875" style="393" customWidth="1"/>
    <col min="5892" max="5892" width="18.453125" style="393" customWidth="1"/>
    <col min="5893" max="5893" width="14.54296875" style="393" customWidth="1"/>
    <col min="5894" max="5894" width="33.1796875" style="393" bestFit="1" customWidth="1"/>
    <col min="5895" max="5895" width="21" style="393" customWidth="1"/>
    <col min="5896" max="5896" width="33" style="393" customWidth="1"/>
    <col min="5897" max="5897" width="22.1796875" style="393" customWidth="1"/>
    <col min="5898" max="5898" width="38.54296875" style="393" customWidth="1"/>
    <col min="5899" max="5899" width="22.54296875" style="393" customWidth="1"/>
    <col min="5900" max="5900" width="15.54296875" style="393" customWidth="1"/>
    <col min="5901" max="5901" width="13.1796875" style="393" customWidth="1"/>
    <col min="5902" max="6144" width="8.7265625" style="393" customWidth="1"/>
    <col min="6145" max="6145" width="13" style="393" hidden="1" customWidth="1"/>
    <col min="6146" max="6146" width="9.1796875" style="393" customWidth="1"/>
    <col min="6147" max="6147" width="6.54296875" style="393" customWidth="1"/>
    <col min="6148" max="6148" width="18.453125" style="393" customWidth="1"/>
    <col min="6149" max="6149" width="14.54296875" style="393" customWidth="1"/>
    <col min="6150" max="6150" width="33.1796875" style="393" bestFit="1" customWidth="1"/>
    <col min="6151" max="6151" width="21" style="393" customWidth="1"/>
    <col min="6152" max="6152" width="33" style="393" customWidth="1"/>
    <col min="6153" max="6153" width="22.1796875" style="393" customWidth="1"/>
    <col min="6154" max="6154" width="38.54296875" style="393" customWidth="1"/>
    <col min="6155" max="6155" width="22.54296875" style="393" customWidth="1"/>
    <col min="6156" max="6156" width="15.54296875" style="393" customWidth="1"/>
    <col min="6157" max="6157" width="13.1796875" style="393" customWidth="1"/>
    <col min="6158" max="6400" width="8.7265625" style="393" customWidth="1"/>
    <col min="6401" max="6401" width="13" style="393" hidden="1" customWidth="1"/>
    <col min="6402" max="6402" width="9.1796875" style="393" customWidth="1"/>
    <col min="6403" max="6403" width="6.54296875" style="393" customWidth="1"/>
    <col min="6404" max="6404" width="18.453125" style="393" customWidth="1"/>
    <col min="6405" max="6405" width="14.54296875" style="393" customWidth="1"/>
    <col min="6406" max="6406" width="33.1796875" style="393" bestFit="1" customWidth="1"/>
    <col min="6407" max="6407" width="21" style="393" customWidth="1"/>
    <col min="6408" max="6408" width="33" style="393" customWidth="1"/>
    <col min="6409" max="6409" width="22.1796875" style="393" customWidth="1"/>
    <col min="6410" max="6410" width="38.54296875" style="393" customWidth="1"/>
    <col min="6411" max="6411" width="22.54296875" style="393" customWidth="1"/>
    <col min="6412" max="6412" width="15.54296875" style="393" customWidth="1"/>
    <col min="6413" max="6413" width="13.1796875" style="393" customWidth="1"/>
    <col min="6414" max="6656" width="8.7265625" style="393" customWidth="1"/>
    <col min="6657" max="6657" width="13" style="393" hidden="1" customWidth="1"/>
    <col min="6658" max="6658" width="9.1796875" style="393" customWidth="1"/>
    <col min="6659" max="6659" width="6.54296875" style="393" customWidth="1"/>
    <col min="6660" max="6660" width="18.453125" style="393" customWidth="1"/>
    <col min="6661" max="6661" width="14.54296875" style="393" customWidth="1"/>
    <col min="6662" max="6662" width="33.1796875" style="393" bestFit="1" customWidth="1"/>
    <col min="6663" max="6663" width="21" style="393" customWidth="1"/>
    <col min="6664" max="6664" width="33" style="393" customWidth="1"/>
    <col min="6665" max="6665" width="22.1796875" style="393" customWidth="1"/>
    <col min="6666" max="6666" width="38.54296875" style="393" customWidth="1"/>
    <col min="6667" max="6667" width="22.54296875" style="393" customWidth="1"/>
    <col min="6668" max="6668" width="15.54296875" style="393" customWidth="1"/>
    <col min="6669" max="6669" width="13.1796875" style="393" customWidth="1"/>
    <col min="6670" max="6912" width="8.7265625" style="393" customWidth="1"/>
    <col min="6913" max="6913" width="13" style="393" hidden="1" customWidth="1"/>
    <col min="6914" max="6914" width="9.1796875" style="393" customWidth="1"/>
    <col min="6915" max="6915" width="6.54296875" style="393" customWidth="1"/>
    <col min="6916" max="6916" width="18.453125" style="393" customWidth="1"/>
    <col min="6917" max="6917" width="14.54296875" style="393" customWidth="1"/>
    <col min="6918" max="6918" width="33.1796875" style="393" bestFit="1" customWidth="1"/>
    <col min="6919" max="6919" width="21" style="393" customWidth="1"/>
    <col min="6920" max="6920" width="33" style="393" customWidth="1"/>
    <col min="6921" max="6921" width="22.1796875" style="393" customWidth="1"/>
    <col min="6922" max="6922" width="38.54296875" style="393" customWidth="1"/>
    <col min="6923" max="6923" width="22.54296875" style="393" customWidth="1"/>
    <col min="6924" max="6924" width="15.54296875" style="393" customWidth="1"/>
    <col min="6925" max="6925" width="13.1796875" style="393" customWidth="1"/>
    <col min="6926" max="7168" width="8.7265625" style="393" customWidth="1"/>
    <col min="7169" max="7169" width="13" style="393" hidden="1" customWidth="1"/>
    <col min="7170" max="7170" width="9.1796875" style="393" customWidth="1"/>
    <col min="7171" max="7171" width="6.54296875" style="393" customWidth="1"/>
    <col min="7172" max="7172" width="18.453125" style="393" customWidth="1"/>
    <col min="7173" max="7173" width="14.54296875" style="393" customWidth="1"/>
    <col min="7174" max="7174" width="33.1796875" style="393" bestFit="1" customWidth="1"/>
    <col min="7175" max="7175" width="21" style="393" customWidth="1"/>
    <col min="7176" max="7176" width="33" style="393" customWidth="1"/>
    <col min="7177" max="7177" width="22.1796875" style="393" customWidth="1"/>
    <col min="7178" max="7178" width="38.54296875" style="393" customWidth="1"/>
    <col min="7179" max="7179" width="22.54296875" style="393" customWidth="1"/>
    <col min="7180" max="7180" width="15.54296875" style="393" customWidth="1"/>
    <col min="7181" max="7181" width="13.1796875" style="393" customWidth="1"/>
    <col min="7182" max="7424" width="8.7265625" style="393" customWidth="1"/>
    <col min="7425" max="7425" width="13" style="393" hidden="1" customWidth="1"/>
    <col min="7426" max="7426" width="9.1796875" style="393" customWidth="1"/>
    <col min="7427" max="7427" width="6.54296875" style="393" customWidth="1"/>
    <col min="7428" max="7428" width="18.453125" style="393" customWidth="1"/>
    <col min="7429" max="7429" width="14.54296875" style="393" customWidth="1"/>
    <col min="7430" max="7430" width="33.1796875" style="393" bestFit="1" customWidth="1"/>
    <col min="7431" max="7431" width="21" style="393" customWidth="1"/>
    <col min="7432" max="7432" width="33" style="393" customWidth="1"/>
    <col min="7433" max="7433" width="22.1796875" style="393" customWidth="1"/>
    <col min="7434" max="7434" width="38.54296875" style="393" customWidth="1"/>
    <col min="7435" max="7435" width="22.54296875" style="393" customWidth="1"/>
    <col min="7436" max="7436" width="15.54296875" style="393" customWidth="1"/>
    <col min="7437" max="7437" width="13.1796875" style="393" customWidth="1"/>
    <col min="7438" max="7680" width="8.7265625" style="393" customWidth="1"/>
    <col min="7681" max="7681" width="13" style="393" hidden="1" customWidth="1"/>
    <col min="7682" max="7682" width="9.1796875" style="393" customWidth="1"/>
    <col min="7683" max="7683" width="6.54296875" style="393" customWidth="1"/>
    <col min="7684" max="7684" width="18.453125" style="393" customWidth="1"/>
    <col min="7685" max="7685" width="14.54296875" style="393" customWidth="1"/>
    <col min="7686" max="7686" width="33.1796875" style="393" bestFit="1" customWidth="1"/>
    <col min="7687" max="7687" width="21" style="393" customWidth="1"/>
    <col min="7688" max="7688" width="33" style="393" customWidth="1"/>
    <col min="7689" max="7689" width="22.1796875" style="393" customWidth="1"/>
    <col min="7690" max="7690" width="38.54296875" style="393" customWidth="1"/>
    <col min="7691" max="7691" width="22.54296875" style="393" customWidth="1"/>
    <col min="7692" max="7692" width="15.54296875" style="393" customWidth="1"/>
    <col min="7693" max="7693" width="13.1796875" style="393" customWidth="1"/>
    <col min="7694" max="7936" width="8.7265625" style="393" customWidth="1"/>
    <col min="7937" max="7937" width="13" style="393" hidden="1" customWidth="1"/>
    <col min="7938" max="7938" width="9.1796875" style="393" customWidth="1"/>
    <col min="7939" max="7939" width="6.54296875" style="393" customWidth="1"/>
    <col min="7940" max="7940" width="18.453125" style="393" customWidth="1"/>
    <col min="7941" max="7941" width="14.54296875" style="393" customWidth="1"/>
    <col min="7942" max="7942" width="33.1796875" style="393" bestFit="1" customWidth="1"/>
    <col min="7943" max="7943" width="21" style="393" customWidth="1"/>
    <col min="7944" max="7944" width="33" style="393" customWidth="1"/>
    <col min="7945" max="7945" width="22.1796875" style="393" customWidth="1"/>
    <col min="7946" max="7946" width="38.54296875" style="393" customWidth="1"/>
    <col min="7947" max="7947" width="22.54296875" style="393" customWidth="1"/>
    <col min="7948" max="7948" width="15.54296875" style="393" customWidth="1"/>
    <col min="7949" max="7949" width="13.1796875" style="393" customWidth="1"/>
    <col min="7950" max="8192" width="8.7265625" style="393" customWidth="1"/>
    <col min="8193" max="8193" width="13" style="393" hidden="1" customWidth="1"/>
    <col min="8194" max="8194" width="9.1796875" style="393" customWidth="1"/>
    <col min="8195" max="8195" width="6.54296875" style="393" customWidth="1"/>
    <col min="8196" max="8196" width="18.453125" style="393" customWidth="1"/>
    <col min="8197" max="8197" width="14.54296875" style="393" customWidth="1"/>
    <col min="8198" max="8198" width="33.1796875" style="393" bestFit="1" customWidth="1"/>
    <col min="8199" max="8199" width="21" style="393" customWidth="1"/>
    <col min="8200" max="8200" width="33" style="393" customWidth="1"/>
    <col min="8201" max="8201" width="22.1796875" style="393" customWidth="1"/>
    <col min="8202" max="8202" width="38.54296875" style="393" customWidth="1"/>
    <col min="8203" max="8203" width="22.54296875" style="393" customWidth="1"/>
    <col min="8204" max="8204" width="15.54296875" style="393" customWidth="1"/>
    <col min="8205" max="8205" width="13.1796875" style="393" customWidth="1"/>
    <col min="8206" max="8448" width="8.7265625" style="393" customWidth="1"/>
    <col min="8449" max="8449" width="13" style="393" hidden="1" customWidth="1"/>
    <col min="8450" max="8450" width="9.1796875" style="393" customWidth="1"/>
    <col min="8451" max="8451" width="6.54296875" style="393" customWidth="1"/>
    <col min="8452" max="8452" width="18.453125" style="393" customWidth="1"/>
    <col min="8453" max="8453" width="14.54296875" style="393" customWidth="1"/>
    <col min="8454" max="8454" width="33.1796875" style="393" bestFit="1" customWidth="1"/>
    <col min="8455" max="8455" width="21" style="393" customWidth="1"/>
    <col min="8456" max="8456" width="33" style="393" customWidth="1"/>
    <col min="8457" max="8457" width="22.1796875" style="393" customWidth="1"/>
    <col min="8458" max="8458" width="38.54296875" style="393" customWidth="1"/>
    <col min="8459" max="8459" width="22.54296875" style="393" customWidth="1"/>
    <col min="8460" max="8460" width="15.54296875" style="393" customWidth="1"/>
    <col min="8461" max="8461" width="13.1796875" style="393" customWidth="1"/>
    <col min="8462" max="8704" width="8.7265625" style="393" customWidth="1"/>
    <col min="8705" max="8705" width="13" style="393" hidden="1" customWidth="1"/>
    <col min="8706" max="8706" width="9.1796875" style="393" customWidth="1"/>
    <col min="8707" max="8707" width="6.54296875" style="393" customWidth="1"/>
    <col min="8708" max="8708" width="18.453125" style="393" customWidth="1"/>
    <col min="8709" max="8709" width="14.54296875" style="393" customWidth="1"/>
    <col min="8710" max="8710" width="33.1796875" style="393" bestFit="1" customWidth="1"/>
    <col min="8711" max="8711" width="21" style="393" customWidth="1"/>
    <col min="8712" max="8712" width="33" style="393" customWidth="1"/>
    <col min="8713" max="8713" width="22.1796875" style="393" customWidth="1"/>
    <col min="8714" max="8714" width="38.54296875" style="393" customWidth="1"/>
    <col min="8715" max="8715" width="22.54296875" style="393" customWidth="1"/>
    <col min="8716" max="8716" width="15.54296875" style="393" customWidth="1"/>
    <col min="8717" max="8717" width="13.1796875" style="393" customWidth="1"/>
    <col min="8718" max="8960" width="8.7265625" style="393" customWidth="1"/>
    <col min="8961" max="8961" width="13" style="393" hidden="1" customWidth="1"/>
    <col min="8962" max="8962" width="9.1796875" style="393" customWidth="1"/>
    <col min="8963" max="8963" width="6.54296875" style="393" customWidth="1"/>
    <col min="8964" max="8964" width="18.453125" style="393" customWidth="1"/>
    <col min="8965" max="8965" width="14.54296875" style="393" customWidth="1"/>
    <col min="8966" max="8966" width="33.1796875" style="393" bestFit="1" customWidth="1"/>
    <col min="8967" max="8967" width="21" style="393" customWidth="1"/>
    <col min="8968" max="8968" width="33" style="393" customWidth="1"/>
    <col min="8969" max="8969" width="22.1796875" style="393" customWidth="1"/>
    <col min="8970" max="8970" width="38.54296875" style="393" customWidth="1"/>
    <col min="8971" max="8971" width="22.54296875" style="393" customWidth="1"/>
    <col min="8972" max="8972" width="15.54296875" style="393" customWidth="1"/>
    <col min="8973" max="8973" width="13.1796875" style="393" customWidth="1"/>
    <col min="8974" max="9216" width="8.7265625" style="393" customWidth="1"/>
    <col min="9217" max="9217" width="13" style="393" hidden="1" customWidth="1"/>
    <col min="9218" max="9218" width="9.1796875" style="393" customWidth="1"/>
    <col min="9219" max="9219" width="6.54296875" style="393" customWidth="1"/>
    <col min="9220" max="9220" width="18.453125" style="393" customWidth="1"/>
    <col min="9221" max="9221" width="14.54296875" style="393" customWidth="1"/>
    <col min="9222" max="9222" width="33.1796875" style="393" bestFit="1" customWidth="1"/>
    <col min="9223" max="9223" width="21" style="393" customWidth="1"/>
    <col min="9224" max="9224" width="33" style="393" customWidth="1"/>
    <col min="9225" max="9225" width="22.1796875" style="393" customWidth="1"/>
    <col min="9226" max="9226" width="38.54296875" style="393" customWidth="1"/>
    <col min="9227" max="9227" width="22.54296875" style="393" customWidth="1"/>
    <col min="9228" max="9228" width="15.54296875" style="393" customWidth="1"/>
    <col min="9229" max="9229" width="13.1796875" style="393" customWidth="1"/>
    <col min="9230" max="9472" width="8.7265625" style="393" customWidth="1"/>
    <col min="9473" max="9473" width="13" style="393" hidden="1" customWidth="1"/>
    <col min="9474" max="9474" width="9.1796875" style="393" customWidth="1"/>
    <col min="9475" max="9475" width="6.54296875" style="393" customWidth="1"/>
    <col min="9476" max="9476" width="18.453125" style="393" customWidth="1"/>
    <col min="9477" max="9477" width="14.54296875" style="393" customWidth="1"/>
    <col min="9478" max="9478" width="33.1796875" style="393" bestFit="1" customWidth="1"/>
    <col min="9479" max="9479" width="21" style="393" customWidth="1"/>
    <col min="9480" max="9480" width="33" style="393" customWidth="1"/>
    <col min="9481" max="9481" width="22.1796875" style="393" customWidth="1"/>
    <col min="9482" max="9482" width="38.54296875" style="393" customWidth="1"/>
    <col min="9483" max="9483" width="22.54296875" style="393" customWidth="1"/>
    <col min="9484" max="9484" width="15.54296875" style="393" customWidth="1"/>
    <col min="9485" max="9485" width="13.1796875" style="393" customWidth="1"/>
    <col min="9486" max="9728" width="8.7265625" style="393" customWidth="1"/>
    <col min="9729" max="9729" width="13" style="393" hidden="1" customWidth="1"/>
    <col min="9730" max="9730" width="9.1796875" style="393" customWidth="1"/>
    <col min="9731" max="9731" width="6.54296875" style="393" customWidth="1"/>
    <col min="9732" max="9732" width="18.453125" style="393" customWidth="1"/>
    <col min="9733" max="9733" width="14.54296875" style="393" customWidth="1"/>
    <col min="9734" max="9734" width="33.1796875" style="393" bestFit="1" customWidth="1"/>
    <col min="9735" max="9735" width="21" style="393" customWidth="1"/>
    <col min="9736" max="9736" width="33" style="393" customWidth="1"/>
    <col min="9737" max="9737" width="22.1796875" style="393" customWidth="1"/>
    <col min="9738" max="9738" width="38.54296875" style="393" customWidth="1"/>
    <col min="9739" max="9739" width="22.54296875" style="393" customWidth="1"/>
    <col min="9740" max="9740" width="15.54296875" style="393" customWidth="1"/>
    <col min="9741" max="9741" width="13.1796875" style="393" customWidth="1"/>
    <col min="9742" max="9984" width="8.7265625" style="393" customWidth="1"/>
    <col min="9985" max="9985" width="13" style="393" hidden="1" customWidth="1"/>
    <col min="9986" max="9986" width="9.1796875" style="393" customWidth="1"/>
    <col min="9987" max="9987" width="6.54296875" style="393" customWidth="1"/>
    <col min="9988" max="9988" width="18.453125" style="393" customWidth="1"/>
    <col min="9989" max="9989" width="14.54296875" style="393" customWidth="1"/>
    <col min="9990" max="9990" width="33.1796875" style="393" bestFit="1" customWidth="1"/>
    <col min="9991" max="9991" width="21" style="393" customWidth="1"/>
    <col min="9992" max="9992" width="33" style="393" customWidth="1"/>
    <col min="9993" max="9993" width="22.1796875" style="393" customWidth="1"/>
    <col min="9994" max="9994" width="38.54296875" style="393" customWidth="1"/>
    <col min="9995" max="9995" width="22.54296875" style="393" customWidth="1"/>
    <col min="9996" max="9996" width="15.54296875" style="393" customWidth="1"/>
    <col min="9997" max="9997" width="13.1796875" style="393" customWidth="1"/>
    <col min="9998" max="10240" width="8.7265625" style="393" customWidth="1"/>
    <col min="10241" max="10241" width="13" style="393" hidden="1" customWidth="1"/>
    <col min="10242" max="10242" width="9.1796875" style="393" customWidth="1"/>
    <col min="10243" max="10243" width="6.54296875" style="393" customWidth="1"/>
    <col min="10244" max="10244" width="18.453125" style="393" customWidth="1"/>
    <col min="10245" max="10245" width="14.54296875" style="393" customWidth="1"/>
    <col min="10246" max="10246" width="33.1796875" style="393" bestFit="1" customWidth="1"/>
    <col min="10247" max="10247" width="21" style="393" customWidth="1"/>
    <col min="10248" max="10248" width="33" style="393" customWidth="1"/>
    <col min="10249" max="10249" width="22.1796875" style="393" customWidth="1"/>
    <col min="10250" max="10250" width="38.54296875" style="393" customWidth="1"/>
    <col min="10251" max="10251" width="22.54296875" style="393" customWidth="1"/>
    <col min="10252" max="10252" width="15.54296875" style="393" customWidth="1"/>
    <col min="10253" max="10253" width="13.1796875" style="393" customWidth="1"/>
    <col min="10254" max="10496" width="8.7265625" style="393" customWidth="1"/>
    <col min="10497" max="10497" width="13" style="393" hidden="1" customWidth="1"/>
    <col min="10498" max="10498" width="9.1796875" style="393" customWidth="1"/>
    <col min="10499" max="10499" width="6.54296875" style="393" customWidth="1"/>
    <col min="10500" max="10500" width="18.453125" style="393" customWidth="1"/>
    <col min="10501" max="10501" width="14.54296875" style="393" customWidth="1"/>
    <col min="10502" max="10502" width="33.1796875" style="393" bestFit="1" customWidth="1"/>
    <col min="10503" max="10503" width="21" style="393" customWidth="1"/>
    <col min="10504" max="10504" width="33" style="393" customWidth="1"/>
    <col min="10505" max="10505" width="22.1796875" style="393" customWidth="1"/>
    <col min="10506" max="10506" width="38.54296875" style="393" customWidth="1"/>
    <col min="10507" max="10507" width="22.54296875" style="393" customWidth="1"/>
    <col min="10508" max="10508" width="15.54296875" style="393" customWidth="1"/>
    <col min="10509" max="10509" width="13.1796875" style="393" customWidth="1"/>
    <col min="10510" max="10752" width="8.7265625" style="393" customWidth="1"/>
    <col min="10753" max="10753" width="13" style="393" hidden="1" customWidth="1"/>
    <col min="10754" max="10754" width="9.1796875" style="393" customWidth="1"/>
    <col min="10755" max="10755" width="6.54296875" style="393" customWidth="1"/>
    <col min="10756" max="10756" width="18.453125" style="393" customWidth="1"/>
    <col min="10757" max="10757" width="14.54296875" style="393" customWidth="1"/>
    <col min="10758" max="10758" width="33.1796875" style="393" bestFit="1" customWidth="1"/>
    <col min="10759" max="10759" width="21" style="393" customWidth="1"/>
    <col min="10760" max="10760" width="33" style="393" customWidth="1"/>
    <col min="10761" max="10761" width="22.1796875" style="393" customWidth="1"/>
    <col min="10762" max="10762" width="38.54296875" style="393" customWidth="1"/>
    <col min="10763" max="10763" width="22.54296875" style="393" customWidth="1"/>
    <col min="10764" max="10764" width="15.54296875" style="393" customWidth="1"/>
    <col min="10765" max="10765" width="13.1796875" style="393" customWidth="1"/>
    <col min="10766" max="11008" width="8.7265625" style="393" customWidth="1"/>
    <col min="11009" max="11009" width="13" style="393" hidden="1" customWidth="1"/>
    <col min="11010" max="11010" width="9.1796875" style="393" customWidth="1"/>
    <col min="11011" max="11011" width="6.54296875" style="393" customWidth="1"/>
    <col min="11012" max="11012" width="18.453125" style="393" customWidth="1"/>
    <col min="11013" max="11013" width="14.54296875" style="393" customWidth="1"/>
    <col min="11014" max="11014" width="33.1796875" style="393" bestFit="1" customWidth="1"/>
    <col min="11015" max="11015" width="21" style="393" customWidth="1"/>
    <col min="11016" max="11016" width="33" style="393" customWidth="1"/>
    <col min="11017" max="11017" width="22.1796875" style="393" customWidth="1"/>
    <col min="11018" max="11018" width="38.54296875" style="393" customWidth="1"/>
    <col min="11019" max="11019" width="22.54296875" style="393" customWidth="1"/>
    <col min="11020" max="11020" width="15.54296875" style="393" customWidth="1"/>
    <col min="11021" max="11021" width="13.1796875" style="393" customWidth="1"/>
    <col min="11022" max="11264" width="8.7265625" style="393" customWidth="1"/>
    <col min="11265" max="11265" width="13" style="393" hidden="1" customWidth="1"/>
    <col min="11266" max="11266" width="9.1796875" style="393" customWidth="1"/>
    <col min="11267" max="11267" width="6.54296875" style="393" customWidth="1"/>
    <col min="11268" max="11268" width="18.453125" style="393" customWidth="1"/>
    <col min="11269" max="11269" width="14.54296875" style="393" customWidth="1"/>
    <col min="11270" max="11270" width="33.1796875" style="393" bestFit="1" customWidth="1"/>
    <col min="11271" max="11271" width="21" style="393" customWidth="1"/>
    <col min="11272" max="11272" width="33" style="393" customWidth="1"/>
    <col min="11273" max="11273" width="22.1796875" style="393" customWidth="1"/>
    <col min="11274" max="11274" width="38.54296875" style="393" customWidth="1"/>
    <col min="11275" max="11275" width="22.54296875" style="393" customWidth="1"/>
    <col min="11276" max="11276" width="15.54296875" style="393" customWidth="1"/>
    <col min="11277" max="11277" width="13.1796875" style="393" customWidth="1"/>
    <col min="11278" max="11520" width="8.7265625" style="393" customWidth="1"/>
    <col min="11521" max="11521" width="13" style="393" hidden="1" customWidth="1"/>
    <col min="11522" max="11522" width="9.1796875" style="393" customWidth="1"/>
    <col min="11523" max="11523" width="6.54296875" style="393" customWidth="1"/>
    <col min="11524" max="11524" width="18.453125" style="393" customWidth="1"/>
    <col min="11525" max="11525" width="14.54296875" style="393" customWidth="1"/>
    <col min="11526" max="11526" width="33.1796875" style="393" bestFit="1" customWidth="1"/>
    <col min="11527" max="11527" width="21" style="393" customWidth="1"/>
    <col min="11528" max="11528" width="33" style="393" customWidth="1"/>
    <col min="11529" max="11529" width="22.1796875" style="393" customWidth="1"/>
    <col min="11530" max="11530" width="38.54296875" style="393" customWidth="1"/>
    <col min="11531" max="11531" width="22.54296875" style="393" customWidth="1"/>
    <col min="11532" max="11532" width="15.54296875" style="393" customWidth="1"/>
    <col min="11533" max="11533" width="13.1796875" style="393" customWidth="1"/>
    <col min="11534" max="11776" width="8.7265625" style="393" customWidth="1"/>
    <col min="11777" max="11777" width="13" style="393" hidden="1" customWidth="1"/>
    <col min="11778" max="11778" width="9.1796875" style="393" customWidth="1"/>
    <col min="11779" max="11779" width="6.54296875" style="393" customWidth="1"/>
    <col min="11780" max="11780" width="18.453125" style="393" customWidth="1"/>
    <col min="11781" max="11781" width="14.54296875" style="393" customWidth="1"/>
    <col min="11782" max="11782" width="33.1796875" style="393" bestFit="1" customWidth="1"/>
    <col min="11783" max="11783" width="21" style="393" customWidth="1"/>
    <col min="11784" max="11784" width="33" style="393" customWidth="1"/>
    <col min="11785" max="11785" width="22.1796875" style="393" customWidth="1"/>
    <col min="11786" max="11786" width="38.54296875" style="393" customWidth="1"/>
    <col min="11787" max="11787" width="22.54296875" style="393" customWidth="1"/>
    <col min="11788" max="11788" width="15.54296875" style="393" customWidth="1"/>
    <col min="11789" max="11789" width="13.1796875" style="393" customWidth="1"/>
    <col min="11790" max="12032" width="8.7265625" style="393" customWidth="1"/>
    <col min="12033" max="12033" width="13" style="393" hidden="1" customWidth="1"/>
    <col min="12034" max="12034" width="9.1796875" style="393" customWidth="1"/>
    <col min="12035" max="12035" width="6.54296875" style="393" customWidth="1"/>
    <col min="12036" max="12036" width="18.453125" style="393" customWidth="1"/>
    <col min="12037" max="12037" width="14.54296875" style="393" customWidth="1"/>
    <col min="12038" max="12038" width="33.1796875" style="393" bestFit="1" customWidth="1"/>
    <col min="12039" max="12039" width="21" style="393" customWidth="1"/>
    <col min="12040" max="12040" width="33" style="393" customWidth="1"/>
    <col min="12041" max="12041" width="22.1796875" style="393" customWidth="1"/>
    <col min="12042" max="12042" width="38.54296875" style="393" customWidth="1"/>
    <col min="12043" max="12043" width="22.54296875" style="393" customWidth="1"/>
    <col min="12044" max="12044" width="15.54296875" style="393" customWidth="1"/>
    <col min="12045" max="12045" width="13.1796875" style="393" customWidth="1"/>
    <col min="12046" max="12288" width="8.7265625" style="393" customWidth="1"/>
    <col min="12289" max="12289" width="13" style="393" hidden="1" customWidth="1"/>
    <col min="12290" max="12290" width="9.1796875" style="393" customWidth="1"/>
    <col min="12291" max="12291" width="6.54296875" style="393" customWidth="1"/>
    <col min="12292" max="12292" width="18.453125" style="393" customWidth="1"/>
    <col min="12293" max="12293" width="14.54296875" style="393" customWidth="1"/>
    <col min="12294" max="12294" width="33.1796875" style="393" bestFit="1" customWidth="1"/>
    <col min="12295" max="12295" width="21" style="393" customWidth="1"/>
    <col min="12296" max="12296" width="33" style="393" customWidth="1"/>
    <col min="12297" max="12297" width="22.1796875" style="393" customWidth="1"/>
    <col min="12298" max="12298" width="38.54296875" style="393" customWidth="1"/>
    <col min="12299" max="12299" width="22.54296875" style="393" customWidth="1"/>
    <col min="12300" max="12300" width="15.54296875" style="393" customWidth="1"/>
    <col min="12301" max="12301" width="13.1796875" style="393" customWidth="1"/>
    <col min="12302" max="12544" width="8.7265625" style="393" customWidth="1"/>
    <col min="12545" max="12545" width="13" style="393" hidden="1" customWidth="1"/>
    <col min="12546" max="12546" width="9.1796875" style="393" customWidth="1"/>
    <col min="12547" max="12547" width="6.54296875" style="393" customWidth="1"/>
    <col min="12548" max="12548" width="18.453125" style="393" customWidth="1"/>
    <col min="12549" max="12549" width="14.54296875" style="393" customWidth="1"/>
    <col min="12550" max="12550" width="33.1796875" style="393" bestFit="1" customWidth="1"/>
    <col min="12551" max="12551" width="21" style="393" customWidth="1"/>
    <col min="12552" max="12552" width="33" style="393" customWidth="1"/>
    <col min="12553" max="12553" width="22.1796875" style="393" customWidth="1"/>
    <col min="12554" max="12554" width="38.54296875" style="393" customWidth="1"/>
    <col min="12555" max="12555" width="22.54296875" style="393" customWidth="1"/>
    <col min="12556" max="12556" width="15.54296875" style="393" customWidth="1"/>
    <col min="12557" max="12557" width="13.1796875" style="393" customWidth="1"/>
    <col min="12558" max="12800" width="8.7265625" style="393" customWidth="1"/>
    <col min="12801" max="12801" width="13" style="393" hidden="1" customWidth="1"/>
    <col min="12802" max="12802" width="9.1796875" style="393" customWidth="1"/>
    <col min="12803" max="12803" width="6.54296875" style="393" customWidth="1"/>
    <col min="12804" max="12804" width="18.453125" style="393" customWidth="1"/>
    <col min="12805" max="12805" width="14.54296875" style="393" customWidth="1"/>
    <col min="12806" max="12806" width="33.1796875" style="393" bestFit="1" customWidth="1"/>
    <col min="12807" max="12807" width="21" style="393" customWidth="1"/>
    <col min="12808" max="12808" width="33" style="393" customWidth="1"/>
    <col min="12809" max="12809" width="22.1796875" style="393" customWidth="1"/>
    <col min="12810" max="12810" width="38.54296875" style="393" customWidth="1"/>
    <col min="12811" max="12811" width="22.54296875" style="393" customWidth="1"/>
    <col min="12812" max="12812" width="15.54296875" style="393" customWidth="1"/>
    <col min="12813" max="12813" width="13.1796875" style="393" customWidth="1"/>
    <col min="12814" max="13056" width="8.7265625" style="393" customWidth="1"/>
    <col min="13057" max="13057" width="13" style="393" hidden="1" customWidth="1"/>
    <col min="13058" max="13058" width="9.1796875" style="393" customWidth="1"/>
    <col min="13059" max="13059" width="6.54296875" style="393" customWidth="1"/>
    <col min="13060" max="13060" width="18.453125" style="393" customWidth="1"/>
    <col min="13061" max="13061" width="14.54296875" style="393" customWidth="1"/>
    <col min="13062" max="13062" width="33.1796875" style="393" bestFit="1" customWidth="1"/>
    <col min="13063" max="13063" width="21" style="393" customWidth="1"/>
    <col min="13064" max="13064" width="33" style="393" customWidth="1"/>
    <col min="13065" max="13065" width="22.1796875" style="393" customWidth="1"/>
    <col min="13066" max="13066" width="38.54296875" style="393" customWidth="1"/>
    <col min="13067" max="13067" width="22.54296875" style="393" customWidth="1"/>
    <col min="13068" max="13068" width="15.54296875" style="393" customWidth="1"/>
    <col min="13069" max="13069" width="13.1796875" style="393" customWidth="1"/>
    <col min="13070" max="13312" width="8.7265625" style="393" customWidth="1"/>
    <col min="13313" max="13313" width="13" style="393" hidden="1" customWidth="1"/>
    <col min="13314" max="13314" width="9.1796875" style="393" customWidth="1"/>
    <col min="13315" max="13315" width="6.54296875" style="393" customWidth="1"/>
    <col min="13316" max="13316" width="18.453125" style="393" customWidth="1"/>
    <col min="13317" max="13317" width="14.54296875" style="393" customWidth="1"/>
    <col min="13318" max="13318" width="33.1796875" style="393" bestFit="1" customWidth="1"/>
    <col min="13319" max="13319" width="21" style="393" customWidth="1"/>
    <col min="13320" max="13320" width="33" style="393" customWidth="1"/>
    <col min="13321" max="13321" width="22.1796875" style="393" customWidth="1"/>
    <col min="13322" max="13322" width="38.54296875" style="393" customWidth="1"/>
    <col min="13323" max="13323" width="22.54296875" style="393" customWidth="1"/>
    <col min="13324" max="13324" width="15.54296875" style="393" customWidth="1"/>
    <col min="13325" max="13325" width="13.1796875" style="393" customWidth="1"/>
    <col min="13326" max="13568" width="8.7265625" style="393" customWidth="1"/>
    <col min="13569" max="13569" width="13" style="393" hidden="1" customWidth="1"/>
    <col min="13570" max="13570" width="9.1796875" style="393" customWidth="1"/>
    <col min="13571" max="13571" width="6.54296875" style="393" customWidth="1"/>
    <col min="13572" max="13572" width="18.453125" style="393" customWidth="1"/>
    <col min="13573" max="13573" width="14.54296875" style="393" customWidth="1"/>
    <col min="13574" max="13574" width="33.1796875" style="393" bestFit="1" customWidth="1"/>
    <col min="13575" max="13575" width="21" style="393" customWidth="1"/>
    <col min="13576" max="13576" width="33" style="393" customWidth="1"/>
    <col min="13577" max="13577" width="22.1796875" style="393" customWidth="1"/>
    <col min="13578" max="13578" width="38.54296875" style="393" customWidth="1"/>
    <col min="13579" max="13579" width="22.54296875" style="393" customWidth="1"/>
    <col min="13580" max="13580" width="15.54296875" style="393" customWidth="1"/>
    <col min="13581" max="13581" width="13.1796875" style="393" customWidth="1"/>
    <col min="13582" max="13824" width="8.7265625" style="393" customWidth="1"/>
    <col min="13825" max="13825" width="13" style="393" hidden="1" customWidth="1"/>
    <col min="13826" max="13826" width="9.1796875" style="393" customWidth="1"/>
    <col min="13827" max="13827" width="6.54296875" style="393" customWidth="1"/>
    <col min="13828" max="13828" width="18.453125" style="393" customWidth="1"/>
    <col min="13829" max="13829" width="14.54296875" style="393" customWidth="1"/>
    <col min="13830" max="13830" width="33.1796875" style="393" bestFit="1" customWidth="1"/>
    <col min="13831" max="13831" width="21" style="393" customWidth="1"/>
    <col min="13832" max="13832" width="33" style="393" customWidth="1"/>
    <col min="13833" max="13833" width="22.1796875" style="393" customWidth="1"/>
    <col min="13834" max="13834" width="38.54296875" style="393" customWidth="1"/>
    <col min="13835" max="13835" width="22.54296875" style="393" customWidth="1"/>
    <col min="13836" max="13836" width="15.54296875" style="393" customWidth="1"/>
    <col min="13837" max="13837" width="13.1796875" style="393" customWidth="1"/>
    <col min="13838" max="14080" width="8.7265625" style="393" customWidth="1"/>
    <col min="14081" max="14081" width="13" style="393" hidden="1" customWidth="1"/>
    <col min="14082" max="14082" width="9.1796875" style="393" customWidth="1"/>
    <col min="14083" max="14083" width="6.54296875" style="393" customWidth="1"/>
    <col min="14084" max="14084" width="18.453125" style="393" customWidth="1"/>
    <col min="14085" max="14085" width="14.54296875" style="393" customWidth="1"/>
    <col min="14086" max="14086" width="33.1796875" style="393" bestFit="1" customWidth="1"/>
    <col min="14087" max="14087" width="21" style="393" customWidth="1"/>
    <col min="14088" max="14088" width="33" style="393" customWidth="1"/>
    <col min="14089" max="14089" width="22.1796875" style="393" customWidth="1"/>
    <col min="14090" max="14090" width="38.54296875" style="393" customWidth="1"/>
    <col min="14091" max="14091" width="22.54296875" style="393" customWidth="1"/>
    <col min="14092" max="14092" width="15.54296875" style="393" customWidth="1"/>
    <col min="14093" max="14093" width="13.1796875" style="393" customWidth="1"/>
    <col min="14094" max="14336" width="8.7265625" style="393" customWidth="1"/>
    <col min="14337" max="14337" width="13" style="393" hidden="1" customWidth="1"/>
    <col min="14338" max="14338" width="9.1796875" style="393" customWidth="1"/>
    <col min="14339" max="14339" width="6.54296875" style="393" customWidth="1"/>
    <col min="14340" max="14340" width="18.453125" style="393" customWidth="1"/>
    <col min="14341" max="14341" width="14.54296875" style="393" customWidth="1"/>
    <col min="14342" max="14342" width="33.1796875" style="393" bestFit="1" customWidth="1"/>
    <col min="14343" max="14343" width="21" style="393" customWidth="1"/>
    <col min="14344" max="14344" width="33" style="393" customWidth="1"/>
    <col min="14345" max="14345" width="22.1796875" style="393" customWidth="1"/>
    <col min="14346" max="14346" width="38.54296875" style="393" customWidth="1"/>
    <col min="14347" max="14347" width="22.54296875" style="393" customWidth="1"/>
    <col min="14348" max="14348" width="15.54296875" style="393" customWidth="1"/>
    <col min="14349" max="14349" width="13.1796875" style="393" customWidth="1"/>
    <col min="14350" max="14592" width="8.7265625" style="393" customWidth="1"/>
    <col min="14593" max="14593" width="13" style="393" hidden="1" customWidth="1"/>
    <col min="14594" max="14594" width="9.1796875" style="393" customWidth="1"/>
    <col min="14595" max="14595" width="6.54296875" style="393" customWidth="1"/>
    <col min="14596" max="14596" width="18.453125" style="393" customWidth="1"/>
    <col min="14597" max="14597" width="14.54296875" style="393" customWidth="1"/>
    <col min="14598" max="14598" width="33.1796875" style="393" bestFit="1" customWidth="1"/>
    <col min="14599" max="14599" width="21" style="393" customWidth="1"/>
    <col min="14600" max="14600" width="33" style="393" customWidth="1"/>
    <col min="14601" max="14601" width="22.1796875" style="393" customWidth="1"/>
    <col min="14602" max="14602" width="38.54296875" style="393" customWidth="1"/>
    <col min="14603" max="14603" width="22.54296875" style="393" customWidth="1"/>
    <col min="14604" max="14604" width="15.54296875" style="393" customWidth="1"/>
    <col min="14605" max="14605" width="13.1796875" style="393" customWidth="1"/>
    <col min="14606" max="14848" width="8.7265625" style="393" customWidth="1"/>
    <col min="14849" max="14849" width="13" style="393" hidden="1" customWidth="1"/>
    <col min="14850" max="14850" width="9.1796875" style="393" customWidth="1"/>
    <col min="14851" max="14851" width="6.54296875" style="393" customWidth="1"/>
    <col min="14852" max="14852" width="18.453125" style="393" customWidth="1"/>
    <col min="14853" max="14853" width="14.54296875" style="393" customWidth="1"/>
    <col min="14854" max="14854" width="33.1796875" style="393" bestFit="1" customWidth="1"/>
    <col min="14855" max="14855" width="21" style="393" customWidth="1"/>
    <col min="14856" max="14856" width="33" style="393" customWidth="1"/>
    <col min="14857" max="14857" width="22.1796875" style="393" customWidth="1"/>
    <col min="14858" max="14858" width="38.54296875" style="393" customWidth="1"/>
    <col min="14859" max="14859" width="22.54296875" style="393" customWidth="1"/>
    <col min="14860" max="14860" width="15.54296875" style="393" customWidth="1"/>
    <col min="14861" max="14861" width="13.1796875" style="393" customWidth="1"/>
    <col min="14862" max="15104" width="8.7265625" style="393" customWidth="1"/>
    <col min="15105" max="15105" width="13" style="393" hidden="1" customWidth="1"/>
    <col min="15106" max="15106" width="9.1796875" style="393" customWidth="1"/>
    <col min="15107" max="15107" width="6.54296875" style="393" customWidth="1"/>
    <col min="15108" max="15108" width="18.453125" style="393" customWidth="1"/>
    <col min="15109" max="15109" width="14.54296875" style="393" customWidth="1"/>
    <col min="15110" max="15110" width="33.1796875" style="393" bestFit="1" customWidth="1"/>
    <col min="15111" max="15111" width="21" style="393" customWidth="1"/>
    <col min="15112" max="15112" width="33" style="393" customWidth="1"/>
    <col min="15113" max="15113" width="22.1796875" style="393" customWidth="1"/>
    <col min="15114" max="15114" width="38.54296875" style="393" customWidth="1"/>
    <col min="15115" max="15115" width="22.54296875" style="393" customWidth="1"/>
    <col min="15116" max="15116" width="15.54296875" style="393" customWidth="1"/>
    <col min="15117" max="15117" width="13.1796875" style="393" customWidth="1"/>
    <col min="15118" max="15360" width="8.7265625" style="393" customWidth="1"/>
    <col min="15361" max="15361" width="13" style="393" hidden="1" customWidth="1"/>
    <col min="15362" max="15362" width="9.1796875" style="393" customWidth="1"/>
    <col min="15363" max="15363" width="6.54296875" style="393" customWidth="1"/>
    <col min="15364" max="15364" width="18.453125" style="393" customWidth="1"/>
    <col min="15365" max="15365" width="14.54296875" style="393" customWidth="1"/>
    <col min="15366" max="15366" width="33.1796875" style="393" bestFit="1" customWidth="1"/>
    <col min="15367" max="15367" width="21" style="393" customWidth="1"/>
    <col min="15368" max="15368" width="33" style="393" customWidth="1"/>
    <col min="15369" max="15369" width="22.1796875" style="393" customWidth="1"/>
    <col min="15370" max="15370" width="38.54296875" style="393" customWidth="1"/>
    <col min="15371" max="15371" width="22.54296875" style="393" customWidth="1"/>
    <col min="15372" max="15372" width="15.54296875" style="393" customWidth="1"/>
    <col min="15373" max="15373" width="13.1796875" style="393" customWidth="1"/>
    <col min="15374" max="15616" width="8.7265625" style="393" customWidth="1"/>
    <col min="15617" max="15617" width="13" style="393" hidden="1" customWidth="1"/>
    <col min="15618" max="15618" width="9.1796875" style="393" customWidth="1"/>
    <col min="15619" max="15619" width="6.54296875" style="393" customWidth="1"/>
    <col min="15620" max="15620" width="18.453125" style="393" customWidth="1"/>
    <col min="15621" max="15621" width="14.54296875" style="393" customWidth="1"/>
    <col min="15622" max="15622" width="33.1796875" style="393" bestFit="1" customWidth="1"/>
    <col min="15623" max="15623" width="21" style="393" customWidth="1"/>
    <col min="15624" max="15624" width="33" style="393" customWidth="1"/>
    <col min="15625" max="15625" width="22.1796875" style="393" customWidth="1"/>
    <col min="15626" max="15626" width="38.54296875" style="393" customWidth="1"/>
    <col min="15627" max="15627" width="22.54296875" style="393" customWidth="1"/>
    <col min="15628" max="15628" width="15.54296875" style="393" customWidth="1"/>
    <col min="15629" max="15629" width="13.1796875" style="393" customWidth="1"/>
    <col min="15630" max="15872" width="8.7265625" style="393" customWidth="1"/>
    <col min="15873" max="15873" width="13" style="393" hidden="1" customWidth="1"/>
    <col min="15874" max="15874" width="9.1796875" style="393" customWidth="1"/>
    <col min="15875" max="15875" width="6.54296875" style="393" customWidth="1"/>
    <col min="15876" max="15876" width="18.453125" style="393" customWidth="1"/>
    <col min="15877" max="15877" width="14.54296875" style="393" customWidth="1"/>
    <col min="15878" max="15878" width="33.1796875" style="393" bestFit="1" customWidth="1"/>
    <col min="15879" max="15879" width="21" style="393" customWidth="1"/>
    <col min="15880" max="15880" width="33" style="393" customWidth="1"/>
    <col min="15881" max="15881" width="22.1796875" style="393" customWidth="1"/>
    <col min="15882" max="15882" width="38.54296875" style="393" customWidth="1"/>
    <col min="15883" max="15883" width="22.54296875" style="393" customWidth="1"/>
    <col min="15884" max="15884" width="15.54296875" style="393" customWidth="1"/>
    <col min="15885" max="15885" width="13.1796875" style="393" customWidth="1"/>
    <col min="15886" max="16128" width="8.7265625" style="393" customWidth="1"/>
    <col min="16129" max="16129" width="13" style="393" hidden="1" customWidth="1"/>
    <col min="16130" max="16130" width="9.1796875" style="393" customWidth="1"/>
    <col min="16131" max="16131" width="6.54296875" style="393" customWidth="1"/>
    <col min="16132" max="16132" width="18.453125" style="393" customWidth="1"/>
    <col min="16133" max="16133" width="14.54296875" style="393" customWidth="1"/>
    <col min="16134" max="16134" width="33.1796875" style="393" bestFit="1" customWidth="1"/>
    <col min="16135" max="16135" width="21" style="393" customWidth="1"/>
    <col min="16136" max="16136" width="33" style="393" customWidth="1"/>
    <col min="16137" max="16137" width="22.1796875" style="393" customWidth="1"/>
    <col min="16138" max="16138" width="38.54296875" style="393" customWidth="1"/>
    <col min="16139" max="16139" width="22.54296875" style="393" customWidth="1"/>
    <col min="16140" max="16140" width="15.54296875" style="393" customWidth="1"/>
    <col min="16141" max="16141" width="13.1796875" style="393" customWidth="1"/>
    <col min="16142" max="16384" width="8.7265625" style="393" customWidth="1"/>
  </cols>
  <sheetData>
    <row r="3" spans="3:11" ht="13" customHeight="1" x14ac:dyDescent="0.35">
      <c r="C3" s="879" t="s">
        <v>377</v>
      </c>
      <c r="D3" s="880"/>
      <c r="E3" s="881"/>
      <c r="F3" s="880"/>
      <c r="G3" s="880"/>
      <c r="H3" s="882"/>
      <c r="I3" s="881"/>
      <c r="J3" s="881"/>
      <c r="K3" s="881"/>
    </row>
    <row r="4" spans="3:11" ht="13" customHeight="1" x14ac:dyDescent="0.35">
      <c r="C4" s="877" t="s">
        <v>1596</v>
      </c>
      <c r="D4" s="723"/>
      <c r="E4" s="723"/>
      <c r="F4" s="723"/>
      <c r="G4" s="723"/>
      <c r="H4" s="723"/>
      <c r="I4" s="723"/>
      <c r="J4" s="723"/>
      <c r="K4" s="724"/>
    </row>
    <row r="5" spans="3:11" ht="28" customHeight="1" x14ac:dyDescent="0.35">
      <c r="C5" s="387"/>
      <c r="D5" s="238" t="s">
        <v>1</v>
      </c>
      <c r="E5" s="238" t="s">
        <v>592</v>
      </c>
      <c r="F5" s="238" t="s">
        <v>593</v>
      </c>
      <c r="G5" s="238" t="s">
        <v>594</v>
      </c>
      <c r="H5" s="238" t="s">
        <v>595</v>
      </c>
      <c r="I5" s="238" t="s">
        <v>596</v>
      </c>
      <c r="J5" s="238" t="s">
        <v>597</v>
      </c>
      <c r="K5" s="238" t="s">
        <v>598</v>
      </c>
    </row>
    <row r="6" spans="3:11" ht="50" customHeight="1" x14ac:dyDescent="0.35">
      <c r="C6" s="449">
        <v>31</v>
      </c>
      <c r="D6" s="450" t="s">
        <v>791</v>
      </c>
      <c r="E6" s="450" t="s">
        <v>792</v>
      </c>
      <c r="F6" s="449" t="s">
        <v>793</v>
      </c>
      <c r="G6" s="450" t="s">
        <v>794</v>
      </c>
      <c r="H6" s="451" t="s">
        <v>795</v>
      </c>
      <c r="I6" s="450" t="s">
        <v>796</v>
      </c>
      <c r="J6" s="450" t="s">
        <v>797</v>
      </c>
      <c r="K6" s="450" t="s">
        <v>1568</v>
      </c>
    </row>
    <row r="7" spans="3:11" ht="50" customHeight="1" x14ac:dyDescent="0.35">
      <c r="C7" s="449">
        <v>32</v>
      </c>
      <c r="D7" s="450" t="s">
        <v>799</v>
      </c>
      <c r="E7" s="450" t="s">
        <v>600</v>
      </c>
      <c r="F7" s="449" t="s">
        <v>800</v>
      </c>
      <c r="G7" s="450" t="s">
        <v>801</v>
      </c>
      <c r="H7" s="451" t="s">
        <v>802</v>
      </c>
      <c r="I7" s="450" t="s">
        <v>796</v>
      </c>
      <c r="J7" s="450" t="s">
        <v>803</v>
      </c>
      <c r="K7" s="450" t="s">
        <v>804</v>
      </c>
    </row>
    <row r="8" spans="3:11" ht="62.5" customHeight="1" x14ac:dyDescent="0.35">
      <c r="C8" s="449">
        <v>33</v>
      </c>
      <c r="D8" s="450" t="s">
        <v>805</v>
      </c>
      <c r="E8" s="450" t="s">
        <v>636</v>
      </c>
      <c r="F8" s="449" t="s">
        <v>806</v>
      </c>
      <c r="G8" s="450" t="s">
        <v>801</v>
      </c>
      <c r="H8" s="455" t="s">
        <v>802</v>
      </c>
      <c r="I8" s="450" t="s">
        <v>796</v>
      </c>
      <c r="J8" s="450" t="s">
        <v>807</v>
      </c>
      <c r="K8" s="450" t="s">
        <v>1569</v>
      </c>
    </row>
    <row r="9" spans="3:11" ht="48.5" customHeight="1" x14ac:dyDescent="0.35">
      <c r="C9" s="449">
        <v>34</v>
      </c>
      <c r="D9" s="457" t="s">
        <v>808</v>
      </c>
      <c r="E9" s="457" t="s">
        <v>809</v>
      </c>
      <c r="F9" s="458" t="s">
        <v>810</v>
      </c>
      <c r="G9" s="457" t="s">
        <v>811</v>
      </c>
      <c r="H9" s="455" t="s">
        <v>812</v>
      </c>
      <c r="I9" s="457" t="s">
        <v>813</v>
      </c>
      <c r="J9" s="457" t="s">
        <v>814</v>
      </c>
      <c r="K9" s="457" t="s">
        <v>815</v>
      </c>
    </row>
    <row r="10" spans="3:11" ht="37.5" customHeight="1" x14ac:dyDescent="0.35">
      <c r="C10" s="449">
        <v>35</v>
      </c>
      <c r="D10" s="450" t="s">
        <v>816</v>
      </c>
      <c r="E10" s="450" t="s">
        <v>600</v>
      </c>
      <c r="F10" s="450" t="s">
        <v>817</v>
      </c>
      <c r="G10" s="450" t="s">
        <v>818</v>
      </c>
      <c r="H10" s="451" t="s">
        <v>819</v>
      </c>
      <c r="I10" s="450" t="s">
        <v>820</v>
      </c>
      <c r="J10" s="450" t="s">
        <v>821</v>
      </c>
      <c r="K10" s="450" t="s">
        <v>1522</v>
      </c>
    </row>
    <row r="11" spans="3:11" ht="60.65" customHeight="1" x14ac:dyDescent="0.35">
      <c r="C11" s="449">
        <v>36</v>
      </c>
      <c r="D11" s="450" t="s">
        <v>822</v>
      </c>
      <c r="E11" s="450" t="s">
        <v>636</v>
      </c>
      <c r="F11" s="449" t="s">
        <v>817</v>
      </c>
      <c r="G11" s="450" t="s">
        <v>823</v>
      </c>
      <c r="H11" s="451" t="s">
        <v>824</v>
      </c>
      <c r="I11" s="450" t="s">
        <v>825</v>
      </c>
      <c r="J11" s="450" t="s">
        <v>826</v>
      </c>
      <c r="K11" s="457" t="s">
        <v>827</v>
      </c>
    </row>
    <row r="12" spans="3:11" ht="25" customHeight="1" x14ac:dyDescent="0.35">
      <c r="C12" s="449">
        <v>37</v>
      </c>
      <c r="D12" s="450" t="s">
        <v>828</v>
      </c>
      <c r="E12" s="450" t="s">
        <v>711</v>
      </c>
      <c r="F12" s="449" t="s">
        <v>829</v>
      </c>
      <c r="G12" s="450" t="s">
        <v>830</v>
      </c>
      <c r="H12" s="451" t="s">
        <v>831</v>
      </c>
      <c r="I12" s="450" t="s">
        <v>832</v>
      </c>
      <c r="J12" s="450" t="s">
        <v>833</v>
      </c>
      <c r="K12" s="457" t="s">
        <v>834</v>
      </c>
    </row>
    <row r="13" spans="3:11" ht="37.5" customHeight="1" x14ac:dyDescent="0.35">
      <c r="C13" s="449">
        <v>38</v>
      </c>
      <c r="D13" s="457" t="s">
        <v>835</v>
      </c>
      <c r="E13" s="457" t="s">
        <v>636</v>
      </c>
      <c r="F13" s="458" t="s">
        <v>836</v>
      </c>
      <c r="G13" s="459" t="s">
        <v>837</v>
      </c>
      <c r="H13" s="460" t="s">
        <v>838</v>
      </c>
      <c r="I13" s="457" t="s">
        <v>839</v>
      </c>
      <c r="J13" s="457" t="s">
        <v>840</v>
      </c>
      <c r="K13" s="457" t="s">
        <v>1570</v>
      </c>
    </row>
    <row r="14" spans="3:11" ht="57.75" customHeight="1" x14ac:dyDescent="0.35">
      <c r="C14" s="449">
        <v>39</v>
      </c>
      <c r="D14" s="457" t="s">
        <v>841</v>
      </c>
      <c r="E14" s="457" t="s">
        <v>636</v>
      </c>
      <c r="F14" s="457" t="s">
        <v>842</v>
      </c>
      <c r="G14" s="459" t="s">
        <v>843</v>
      </c>
      <c r="H14" s="455" t="s">
        <v>844</v>
      </c>
      <c r="I14" s="457" t="s">
        <v>845</v>
      </c>
      <c r="J14" s="457" t="s">
        <v>846</v>
      </c>
      <c r="K14" s="457" t="s">
        <v>847</v>
      </c>
    </row>
    <row r="15" spans="3:11" ht="75" customHeight="1" x14ac:dyDescent="0.35">
      <c r="C15" s="449">
        <v>40</v>
      </c>
      <c r="D15" s="450" t="s">
        <v>848</v>
      </c>
      <c r="E15" s="450" t="s">
        <v>600</v>
      </c>
      <c r="F15" s="450" t="s">
        <v>849</v>
      </c>
      <c r="G15" s="450" t="s">
        <v>850</v>
      </c>
      <c r="H15" s="452" t="s">
        <v>851</v>
      </c>
      <c r="I15" s="450" t="s">
        <v>852</v>
      </c>
      <c r="J15" s="450" t="s">
        <v>853</v>
      </c>
      <c r="K15" s="450" t="s">
        <v>854</v>
      </c>
    </row>
    <row r="16" spans="3:11" ht="13" customHeight="1" x14ac:dyDescent="0.35">
      <c r="C16" s="878" t="s">
        <v>668</v>
      </c>
      <c r="D16" s="723"/>
      <c r="E16" s="723"/>
      <c r="F16" s="723"/>
      <c r="G16" s="723"/>
      <c r="H16" s="723"/>
      <c r="I16" s="723"/>
      <c r="J16" s="723"/>
      <c r="K16" s="724"/>
    </row>
  </sheetData>
  <sheetProtection algorithmName="SHA-512" hashValue="Hk3TPUxVLiYruft6+yhYqkICLGeVzAnehhvg943eC9ipyBgXmGiA1eMszf6+hA8q2AEYW6tIwB9YulH9ceJuAg==" saltValue="COip/OfZswORjOO+fRZgLw==" spinCount="100000" sheet="1" objects="1" scenarios="1"/>
  <mergeCells count="3">
    <mergeCell ref="C4:K4"/>
    <mergeCell ref="C16:K16"/>
    <mergeCell ref="C3:K3"/>
  </mergeCells>
  <hyperlinks>
    <hyperlink ref="H8" r:id="rId1" xr:uid="{00000000-0004-0000-4800-000000000000}"/>
    <hyperlink ref="H9" r:id="rId2" display="mailto:kenindia@users.africaonline.co.ke" xr:uid="{00000000-0004-0000-4800-000001000000}"/>
    <hyperlink ref="H10" r:id="rId3" xr:uid="{00000000-0004-0000-4800-000002000000}"/>
    <hyperlink ref="H11" r:id="rId4" display="info@korient.co.ke" xr:uid="{00000000-0004-0000-4800-000003000000}"/>
    <hyperlink ref="H13" r:id="rId5" display="kenyare@kenyare.co.ke" xr:uid="{00000000-0004-0000-4800-000004000000}"/>
  </hyperlinks>
  <pageMargins left="0.7" right="0.7" top="0.75" bottom="0.75" header="0.3" footer="0.3"/>
  <pageSetup orientation="portrait"/>
  <headerFooter>
    <oddFooter>&amp;C_x000D_&amp;1#&amp;"Calibri"&amp;11&amp;K000000 Britam Public</oddFooter>
  </headerFooter>
  <drawing r:id="rId6"/>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900-000000000000}">
  <sheetPr codeName="Sheet93">
    <tabColor rgb="FFCC9900"/>
  </sheetPr>
  <dimension ref="B3:J19"/>
  <sheetViews>
    <sheetView showGridLines="0" zoomScale="70" zoomScaleNormal="70" workbookViewId="0">
      <pane xSplit="3" topLeftCell="E1" activePane="topRight" state="frozen"/>
      <selection pane="topRight"/>
    </sheetView>
  </sheetViews>
  <sheetFormatPr defaultRowHeight="12.5" x14ac:dyDescent="0.35"/>
  <cols>
    <col min="1" max="1" width="9.1796875" style="402" customWidth="1"/>
    <col min="2" max="2" width="6.54296875" style="402" customWidth="1"/>
    <col min="3" max="3" width="31.81640625" style="402" customWidth="1"/>
    <col min="4" max="4" width="17" style="212" customWidth="1"/>
    <col min="5" max="5" width="33.1796875" style="402" bestFit="1" customWidth="1"/>
    <col min="6" max="6" width="25.54296875" style="402" customWidth="1"/>
    <col min="7" max="7" width="37.1796875" style="212" bestFit="1" customWidth="1"/>
    <col min="8" max="8" width="22.1796875" style="212" customWidth="1"/>
    <col min="9" max="9" width="38.54296875" style="212" customWidth="1"/>
    <col min="10" max="10" width="22.1796875" style="212" customWidth="1"/>
    <col min="11" max="11" width="15.54296875" style="402" customWidth="1"/>
    <col min="12" max="12" width="13.1796875" style="402" customWidth="1"/>
    <col min="13" max="256" width="8.7265625" style="402" customWidth="1"/>
    <col min="257" max="257" width="9.1796875" style="402" customWidth="1"/>
    <col min="258" max="258" width="6.54296875" style="402" customWidth="1"/>
    <col min="259" max="259" width="35.1796875" style="402" customWidth="1"/>
    <col min="260" max="260" width="17" style="402" customWidth="1"/>
    <col min="261" max="261" width="33.1796875" style="402" bestFit="1" customWidth="1"/>
    <col min="262" max="262" width="25.54296875" style="402" customWidth="1"/>
    <col min="263" max="263" width="32.1796875" style="402" customWidth="1"/>
    <col min="264" max="264" width="22.1796875" style="402" customWidth="1"/>
    <col min="265" max="265" width="38.54296875" style="402" customWidth="1"/>
    <col min="266" max="266" width="20" style="402" customWidth="1"/>
    <col min="267" max="267" width="15.54296875" style="402" customWidth="1"/>
    <col min="268" max="268" width="13.1796875" style="402" customWidth="1"/>
    <col min="269" max="512" width="8.7265625" style="402" customWidth="1"/>
    <col min="513" max="513" width="9.1796875" style="402" customWidth="1"/>
    <col min="514" max="514" width="6.54296875" style="402" customWidth="1"/>
    <col min="515" max="515" width="35.1796875" style="402" customWidth="1"/>
    <col min="516" max="516" width="17" style="402" customWidth="1"/>
    <col min="517" max="517" width="33.1796875" style="402" bestFit="1" customWidth="1"/>
    <col min="518" max="518" width="25.54296875" style="402" customWidth="1"/>
    <col min="519" max="519" width="32.1796875" style="402" customWidth="1"/>
    <col min="520" max="520" width="22.1796875" style="402" customWidth="1"/>
    <col min="521" max="521" width="38.54296875" style="402" customWidth="1"/>
    <col min="522" max="522" width="20" style="402" customWidth="1"/>
    <col min="523" max="523" width="15.54296875" style="402" customWidth="1"/>
    <col min="524" max="524" width="13.1796875" style="402" customWidth="1"/>
    <col min="525" max="768" width="8.7265625" style="402" customWidth="1"/>
    <col min="769" max="769" width="9.1796875" style="402" customWidth="1"/>
    <col min="770" max="770" width="6.54296875" style="402" customWidth="1"/>
    <col min="771" max="771" width="35.1796875" style="402" customWidth="1"/>
    <col min="772" max="772" width="17" style="402" customWidth="1"/>
    <col min="773" max="773" width="33.1796875" style="402" bestFit="1" customWidth="1"/>
    <col min="774" max="774" width="25.54296875" style="402" customWidth="1"/>
    <col min="775" max="775" width="32.1796875" style="402" customWidth="1"/>
    <col min="776" max="776" width="22.1796875" style="402" customWidth="1"/>
    <col min="777" max="777" width="38.54296875" style="402" customWidth="1"/>
    <col min="778" max="778" width="20" style="402" customWidth="1"/>
    <col min="779" max="779" width="15.54296875" style="402" customWidth="1"/>
    <col min="780" max="780" width="13.1796875" style="402" customWidth="1"/>
    <col min="781" max="1024" width="8.7265625" style="402" customWidth="1"/>
    <col min="1025" max="1025" width="9.1796875" style="402" customWidth="1"/>
    <col min="1026" max="1026" width="6.54296875" style="402" customWidth="1"/>
    <col min="1027" max="1027" width="35.1796875" style="402" customWidth="1"/>
    <col min="1028" max="1028" width="17" style="402" customWidth="1"/>
    <col min="1029" max="1029" width="33.1796875" style="402" bestFit="1" customWidth="1"/>
    <col min="1030" max="1030" width="25.54296875" style="402" customWidth="1"/>
    <col min="1031" max="1031" width="32.1796875" style="402" customWidth="1"/>
    <col min="1032" max="1032" width="22.1796875" style="402" customWidth="1"/>
    <col min="1033" max="1033" width="38.54296875" style="402" customWidth="1"/>
    <col min="1034" max="1034" width="20" style="402" customWidth="1"/>
    <col min="1035" max="1035" width="15.54296875" style="402" customWidth="1"/>
    <col min="1036" max="1036" width="13.1796875" style="402" customWidth="1"/>
    <col min="1037" max="1280" width="8.7265625" style="402" customWidth="1"/>
    <col min="1281" max="1281" width="9.1796875" style="402" customWidth="1"/>
    <col min="1282" max="1282" width="6.54296875" style="402" customWidth="1"/>
    <col min="1283" max="1283" width="35.1796875" style="402" customWidth="1"/>
    <col min="1284" max="1284" width="17" style="402" customWidth="1"/>
    <col min="1285" max="1285" width="33.1796875" style="402" bestFit="1" customWidth="1"/>
    <col min="1286" max="1286" width="25.54296875" style="402" customWidth="1"/>
    <col min="1287" max="1287" width="32.1796875" style="402" customWidth="1"/>
    <col min="1288" max="1288" width="22.1796875" style="402" customWidth="1"/>
    <col min="1289" max="1289" width="38.54296875" style="402" customWidth="1"/>
    <col min="1290" max="1290" width="20" style="402" customWidth="1"/>
    <col min="1291" max="1291" width="15.54296875" style="402" customWidth="1"/>
    <col min="1292" max="1292" width="13.1796875" style="402" customWidth="1"/>
    <col min="1293" max="1536" width="8.7265625" style="402" customWidth="1"/>
    <col min="1537" max="1537" width="9.1796875" style="402" customWidth="1"/>
    <col min="1538" max="1538" width="6.54296875" style="402" customWidth="1"/>
    <col min="1539" max="1539" width="35.1796875" style="402" customWidth="1"/>
    <col min="1540" max="1540" width="17" style="402" customWidth="1"/>
    <col min="1541" max="1541" width="33.1796875" style="402" bestFit="1" customWidth="1"/>
    <col min="1542" max="1542" width="25.54296875" style="402" customWidth="1"/>
    <col min="1543" max="1543" width="32.1796875" style="402" customWidth="1"/>
    <col min="1544" max="1544" width="22.1796875" style="402" customWidth="1"/>
    <col min="1545" max="1545" width="38.54296875" style="402" customWidth="1"/>
    <col min="1546" max="1546" width="20" style="402" customWidth="1"/>
    <col min="1547" max="1547" width="15.54296875" style="402" customWidth="1"/>
    <col min="1548" max="1548" width="13.1796875" style="402" customWidth="1"/>
    <col min="1549" max="1792" width="8.7265625" style="402" customWidth="1"/>
    <col min="1793" max="1793" width="9.1796875" style="402" customWidth="1"/>
    <col min="1794" max="1794" width="6.54296875" style="402" customWidth="1"/>
    <col min="1795" max="1795" width="35.1796875" style="402" customWidth="1"/>
    <col min="1796" max="1796" width="17" style="402" customWidth="1"/>
    <col min="1797" max="1797" width="33.1796875" style="402" bestFit="1" customWidth="1"/>
    <col min="1798" max="1798" width="25.54296875" style="402" customWidth="1"/>
    <col min="1799" max="1799" width="32.1796875" style="402" customWidth="1"/>
    <col min="1800" max="1800" width="22.1796875" style="402" customWidth="1"/>
    <col min="1801" max="1801" width="38.54296875" style="402" customWidth="1"/>
    <col min="1802" max="1802" width="20" style="402" customWidth="1"/>
    <col min="1803" max="1803" width="15.54296875" style="402" customWidth="1"/>
    <col min="1804" max="1804" width="13.1796875" style="402" customWidth="1"/>
    <col min="1805" max="2048" width="8.7265625" style="402" customWidth="1"/>
    <col min="2049" max="2049" width="9.1796875" style="402" customWidth="1"/>
    <col min="2050" max="2050" width="6.54296875" style="402" customWidth="1"/>
    <col min="2051" max="2051" width="35.1796875" style="402" customWidth="1"/>
    <col min="2052" max="2052" width="17" style="402" customWidth="1"/>
    <col min="2053" max="2053" width="33.1796875" style="402" bestFit="1" customWidth="1"/>
    <col min="2054" max="2054" width="25.54296875" style="402" customWidth="1"/>
    <col min="2055" max="2055" width="32.1796875" style="402" customWidth="1"/>
    <col min="2056" max="2056" width="22.1796875" style="402" customWidth="1"/>
    <col min="2057" max="2057" width="38.54296875" style="402" customWidth="1"/>
    <col min="2058" max="2058" width="20" style="402" customWidth="1"/>
    <col min="2059" max="2059" width="15.54296875" style="402" customWidth="1"/>
    <col min="2060" max="2060" width="13.1796875" style="402" customWidth="1"/>
    <col min="2061" max="2304" width="8.7265625" style="402" customWidth="1"/>
    <col min="2305" max="2305" width="9.1796875" style="402" customWidth="1"/>
    <col min="2306" max="2306" width="6.54296875" style="402" customWidth="1"/>
    <col min="2307" max="2307" width="35.1796875" style="402" customWidth="1"/>
    <col min="2308" max="2308" width="17" style="402" customWidth="1"/>
    <col min="2309" max="2309" width="33.1796875" style="402" bestFit="1" customWidth="1"/>
    <col min="2310" max="2310" width="25.54296875" style="402" customWidth="1"/>
    <col min="2311" max="2311" width="32.1796875" style="402" customWidth="1"/>
    <col min="2312" max="2312" width="22.1796875" style="402" customWidth="1"/>
    <col min="2313" max="2313" width="38.54296875" style="402" customWidth="1"/>
    <col min="2314" max="2314" width="20" style="402" customWidth="1"/>
    <col min="2315" max="2315" width="15.54296875" style="402" customWidth="1"/>
    <col min="2316" max="2316" width="13.1796875" style="402" customWidth="1"/>
    <col min="2317" max="2560" width="8.7265625" style="402" customWidth="1"/>
    <col min="2561" max="2561" width="9.1796875" style="402" customWidth="1"/>
    <col min="2562" max="2562" width="6.54296875" style="402" customWidth="1"/>
    <col min="2563" max="2563" width="35.1796875" style="402" customWidth="1"/>
    <col min="2564" max="2564" width="17" style="402" customWidth="1"/>
    <col min="2565" max="2565" width="33.1796875" style="402" bestFit="1" customWidth="1"/>
    <col min="2566" max="2566" width="25.54296875" style="402" customWidth="1"/>
    <col min="2567" max="2567" width="32.1796875" style="402" customWidth="1"/>
    <col min="2568" max="2568" width="22.1796875" style="402" customWidth="1"/>
    <col min="2569" max="2569" width="38.54296875" style="402" customWidth="1"/>
    <col min="2570" max="2570" width="20" style="402" customWidth="1"/>
    <col min="2571" max="2571" width="15.54296875" style="402" customWidth="1"/>
    <col min="2572" max="2572" width="13.1796875" style="402" customWidth="1"/>
    <col min="2573" max="2816" width="8.7265625" style="402" customWidth="1"/>
    <col min="2817" max="2817" width="9.1796875" style="402" customWidth="1"/>
    <col min="2818" max="2818" width="6.54296875" style="402" customWidth="1"/>
    <col min="2819" max="2819" width="35.1796875" style="402" customWidth="1"/>
    <col min="2820" max="2820" width="17" style="402" customWidth="1"/>
    <col min="2821" max="2821" width="33.1796875" style="402" bestFit="1" customWidth="1"/>
    <col min="2822" max="2822" width="25.54296875" style="402" customWidth="1"/>
    <col min="2823" max="2823" width="32.1796875" style="402" customWidth="1"/>
    <col min="2824" max="2824" width="22.1796875" style="402" customWidth="1"/>
    <col min="2825" max="2825" width="38.54296875" style="402" customWidth="1"/>
    <col min="2826" max="2826" width="20" style="402" customWidth="1"/>
    <col min="2827" max="2827" width="15.54296875" style="402" customWidth="1"/>
    <col min="2828" max="2828" width="13.1796875" style="402" customWidth="1"/>
    <col min="2829" max="3072" width="8.7265625" style="402" customWidth="1"/>
    <col min="3073" max="3073" width="9.1796875" style="402" customWidth="1"/>
    <col min="3074" max="3074" width="6.54296875" style="402" customWidth="1"/>
    <col min="3075" max="3075" width="35.1796875" style="402" customWidth="1"/>
    <col min="3076" max="3076" width="17" style="402" customWidth="1"/>
    <col min="3077" max="3077" width="33.1796875" style="402" bestFit="1" customWidth="1"/>
    <col min="3078" max="3078" width="25.54296875" style="402" customWidth="1"/>
    <col min="3079" max="3079" width="32.1796875" style="402" customWidth="1"/>
    <col min="3080" max="3080" width="22.1796875" style="402" customWidth="1"/>
    <col min="3081" max="3081" width="38.54296875" style="402" customWidth="1"/>
    <col min="3082" max="3082" width="20" style="402" customWidth="1"/>
    <col min="3083" max="3083" width="15.54296875" style="402" customWidth="1"/>
    <col min="3084" max="3084" width="13.1796875" style="402" customWidth="1"/>
    <col min="3085" max="3328" width="8.7265625" style="402" customWidth="1"/>
    <col min="3329" max="3329" width="9.1796875" style="402" customWidth="1"/>
    <col min="3330" max="3330" width="6.54296875" style="402" customWidth="1"/>
    <col min="3331" max="3331" width="35.1796875" style="402" customWidth="1"/>
    <col min="3332" max="3332" width="17" style="402" customWidth="1"/>
    <col min="3333" max="3333" width="33.1796875" style="402" bestFit="1" customWidth="1"/>
    <col min="3334" max="3334" width="25.54296875" style="402" customWidth="1"/>
    <col min="3335" max="3335" width="32.1796875" style="402" customWidth="1"/>
    <col min="3336" max="3336" width="22.1796875" style="402" customWidth="1"/>
    <col min="3337" max="3337" width="38.54296875" style="402" customWidth="1"/>
    <col min="3338" max="3338" width="20" style="402" customWidth="1"/>
    <col min="3339" max="3339" width="15.54296875" style="402" customWidth="1"/>
    <col min="3340" max="3340" width="13.1796875" style="402" customWidth="1"/>
    <col min="3341" max="3584" width="8.7265625" style="402" customWidth="1"/>
    <col min="3585" max="3585" width="9.1796875" style="402" customWidth="1"/>
    <col min="3586" max="3586" width="6.54296875" style="402" customWidth="1"/>
    <col min="3587" max="3587" width="35.1796875" style="402" customWidth="1"/>
    <col min="3588" max="3588" width="17" style="402" customWidth="1"/>
    <col min="3589" max="3589" width="33.1796875" style="402" bestFit="1" customWidth="1"/>
    <col min="3590" max="3590" width="25.54296875" style="402" customWidth="1"/>
    <col min="3591" max="3591" width="32.1796875" style="402" customWidth="1"/>
    <col min="3592" max="3592" width="22.1796875" style="402" customWidth="1"/>
    <col min="3593" max="3593" width="38.54296875" style="402" customWidth="1"/>
    <col min="3594" max="3594" width="20" style="402" customWidth="1"/>
    <col min="3595" max="3595" width="15.54296875" style="402" customWidth="1"/>
    <col min="3596" max="3596" width="13.1796875" style="402" customWidth="1"/>
    <col min="3597" max="3840" width="8.7265625" style="402" customWidth="1"/>
    <col min="3841" max="3841" width="9.1796875" style="402" customWidth="1"/>
    <col min="3842" max="3842" width="6.54296875" style="402" customWidth="1"/>
    <col min="3843" max="3843" width="35.1796875" style="402" customWidth="1"/>
    <col min="3844" max="3844" width="17" style="402" customWidth="1"/>
    <col min="3845" max="3845" width="33.1796875" style="402" bestFit="1" customWidth="1"/>
    <col min="3846" max="3846" width="25.54296875" style="402" customWidth="1"/>
    <col min="3847" max="3847" width="32.1796875" style="402" customWidth="1"/>
    <col min="3848" max="3848" width="22.1796875" style="402" customWidth="1"/>
    <col min="3849" max="3849" width="38.54296875" style="402" customWidth="1"/>
    <col min="3850" max="3850" width="20" style="402" customWidth="1"/>
    <col min="3851" max="3851" width="15.54296875" style="402" customWidth="1"/>
    <col min="3852" max="3852" width="13.1796875" style="402" customWidth="1"/>
    <col min="3853" max="4096" width="8.7265625" style="402" customWidth="1"/>
    <col min="4097" max="4097" width="9.1796875" style="402" customWidth="1"/>
    <col min="4098" max="4098" width="6.54296875" style="402" customWidth="1"/>
    <col min="4099" max="4099" width="35.1796875" style="402" customWidth="1"/>
    <col min="4100" max="4100" width="17" style="402" customWidth="1"/>
    <col min="4101" max="4101" width="33.1796875" style="402" bestFit="1" customWidth="1"/>
    <col min="4102" max="4102" width="25.54296875" style="402" customWidth="1"/>
    <col min="4103" max="4103" width="32.1796875" style="402" customWidth="1"/>
    <col min="4104" max="4104" width="22.1796875" style="402" customWidth="1"/>
    <col min="4105" max="4105" width="38.54296875" style="402" customWidth="1"/>
    <col min="4106" max="4106" width="20" style="402" customWidth="1"/>
    <col min="4107" max="4107" width="15.54296875" style="402" customWidth="1"/>
    <col min="4108" max="4108" width="13.1796875" style="402" customWidth="1"/>
    <col min="4109" max="4352" width="8.7265625" style="402" customWidth="1"/>
    <col min="4353" max="4353" width="9.1796875" style="402" customWidth="1"/>
    <col min="4354" max="4354" width="6.54296875" style="402" customWidth="1"/>
    <col min="4355" max="4355" width="35.1796875" style="402" customWidth="1"/>
    <col min="4356" max="4356" width="17" style="402" customWidth="1"/>
    <col min="4357" max="4357" width="33.1796875" style="402" bestFit="1" customWidth="1"/>
    <col min="4358" max="4358" width="25.54296875" style="402" customWidth="1"/>
    <col min="4359" max="4359" width="32.1796875" style="402" customWidth="1"/>
    <col min="4360" max="4360" width="22.1796875" style="402" customWidth="1"/>
    <col min="4361" max="4361" width="38.54296875" style="402" customWidth="1"/>
    <col min="4362" max="4362" width="20" style="402" customWidth="1"/>
    <col min="4363" max="4363" width="15.54296875" style="402" customWidth="1"/>
    <col min="4364" max="4364" width="13.1796875" style="402" customWidth="1"/>
    <col min="4365" max="4608" width="8.7265625" style="402" customWidth="1"/>
    <col min="4609" max="4609" width="9.1796875" style="402" customWidth="1"/>
    <col min="4610" max="4610" width="6.54296875" style="402" customWidth="1"/>
    <col min="4611" max="4611" width="35.1796875" style="402" customWidth="1"/>
    <col min="4612" max="4612" width="17" style="402" customWidth="1"/>
    <col min="4613" max="4613" width="33.1796875" style="402" bestFit="1" customWidth="1"/>
    <col min="4614" max="4614" width="25.54296875" style="402" customWidth="1"/>
    <col min="4615" max="4615" width="32.1796875" style="402" customWidth="1"/>
    <col min="4616" max="4616" width="22.1796875" style="402" customWidth="1"/>
    <col min="4617" max="4617" width="38.54296875" style="402" customWidth="1"/>
    <col min="4618" max="4618" width="20" style="402" customWidth="1"/>
    <col min="4619" max="4619" width="15.54296875" style="402" customWidth="1"/>
    <col min="4620" max="4620" width="13.1796875" style="402" customWidth="1"/>
    <col min="4621" max="4864" width="8.7265625" style="402" customWidth="1"/>
    <col min="4865" max="4865" width="9.1796875" style="402" customWidth="1"/>
    <col min="4866" max="4866" width="6.54296875" style="402" customWidth="1"/>
    <col min="4867" max="4867" width="35.1796875" style="402" customWidth="1"/>
    <col min="4868" max="4868" width="17" style="402" customWidth="1"/>
    <col min="4869" max="4869" width="33.1796875" style="402" bestFit="1" customWidth="1"/>
    <col min="4870" max="4870" width="25.54296875" style="402" customWidth="1"/>
    <col min="4871" max="4871" width="32.1796875" style="402" customWidth="1"/>
    <col min="4872" max="4872" width="22.1796875" style="402" customWidth="1"/>
    <col min="4873" max="4873" width="38.54296875" style="402" customWidth="1"/>
    <col min="4874" max="4874" width="20" style="402" customWidth="1"/>
    <col min="4875" max="4875" width="15.54296875" style="402" customWidth="1"/>
    <col min="4876" max="4876" width="13.1796875" style="402" customWidth="1"/>
    <col min="4877" max="5120" width="8.7265625" style="402" customWidth="1"/>
    <col min="5121" max="5121" width="9.1796875" style="402" customWidth="1"/>
    <col min="5122" max="5122" width="6.54296875" style="402" customWidth="1"/>
    <col min="5123" max="5123" width="35.1796875" style="402" customWidth="1"/>
    <col min="5124" max="5124" width="17" style="402" customWidth="1"/>
    <col min="5125" max="5125" width="33.1796875" style="402" bestFit="1" customWidth="1"/>
    <col min="5126" max="5126" width="25.54296875" style="402" customWidth="1"/>
    <col min="5127" max="5127" width="32.1796875" style="402" customWidth="1"/>
    <col min="5128" max="5128" width="22.1796875" style="402" customWidth="1"/>
    <col min="5129" max="5129" width="38.54296875" style="402" customWidth="1"/>
    <col min="5130" max="5130" width="20" style="402" customWidth="1"/>
    <col min="5131" max="5131" width="15.54296875" style="402" customWidth="1"/>
    <col min="5132" max="5132" width="13.1796875" style="402" customWidth="1"/>
    <col min="5133" max="5376" width="8.7265625" style="402" customWidth="1"/>
    <col min="5377" max="5377" width="9.1796875" style="402" customWidth="1"/>
    <col min="5378" max="5378" width="6.54296875" style="402" customWidth="1"/>
    <col min="5379" max="5379" width="35.1796875" style="402" customWidth="1"/>
    <col min="5380" max="5380" width="17" style="402" customWidth="1"/>
    <col min="5381" max="5381" width="33.1796875" style="402" bestFit="1" customWidth="1"/>
    <col min="5382" max="5382" width="25.54296875" style="402" customWidth="1"/>
    <col min="5383" max="5383" width="32.1796875" style="402" customWidth="1"/>
    <col min="5384" max="5384" width="22.1796875" style="402" customWidth="1"/>
    <col min="5385" max="5385" width="38.54296875" style="402" customWidth="1"/>
    <col min="5386" max="5386" width="20" style="402" customWidth="1"/>
    <col min="5387" max="5387" width="15.54296875" style="402" customWidth="1"/>
    <col min="5388" max="5388" width="13.1796875" style="402" customWidth="1"/>
    <col min="5389" max="5632" width="8.7265625" style="402" customWidth="1"/>
    <col min="5633" max="5633" width="9.1796875" style="402" customWidth="1"/>
    <col min="5634" max="5634" width="6.54296875" style="402" customWidth="1"/>
    <col min="5635" max="5635" width="35.1796875" style="402" customWidth="1"/>
    <col min="5636" max="5636" width="17" style="402" customWidth="1"/>
    <col min="5637" max="5637" width="33.1796875" style="402" bestFit="1" customWidth="1"/>
    <col min="5638" max="5638" width="25.54296875" style="402" customWidth="1"/>
    <col min="5639" max="5639" width="32.1796875" style="402" customWidth="1"/>
    <col min="5640" max="5640" width="22.1796875" style="402" customWidth="1"/>
    <col min="5641" max="5641" width="38.54296875" style="402" customWidth="1"/>
    <col min="5642" max="5642" width="20" style="402" customWidth="1"/>
    <col min="5643" max="5643" width="15.54296875" style="402" customWidth="1"/>
    <col min="5644" max="5644" width="13.1796875" style="402" customWidth="1"/>
    <col min="5645" max="5888" width="8.7265625" style="402" customWidth="1"/>
    <col min="5889" max="5889" width="9.1796875" style="402" customWidth="1"/>
    <col min="5890" max="5890" width="6.54296875" style="402" customWidth="1"/>
    <col min="5891" max="5891" width="35.1796875" style="402" customWidth="1"/>
    <col min="5892" max="5892" width="17" style="402" customWidth="1"/>
    <col min="5893" max="5893" width="33.1796875" style="402" bestFit="1" customWidth="1"/>
    <col min="5894" max="5894" width="25.54296875" style="402" customWidth="1"/>
    <col min="5895" max="5895" width="32.1796875" style="402" customWidth="1"/>
    <col min="5896" max="5896" width="22.1796875" style="402" customWidth="1"/>
    <col min="5897" max="5897" width="38.54296875" style="402" customWidth="1"/>
    <col min="5898" max="5898" width="20" style="402" customWidth="1"/>
    <col min="5899" max="5899" width="15.54296875" style="402" customWidth="1"/>
    <col min="5900" max="5900" width="13.1796875" style="402" customWidth="1"/>
    <col min="5901" max="6144" width="8.7265625" style="402" customWidth="1"/>
    <col min="6145" max="6145" width="9.1796875" style="402" customWidth="1"/>
    <col min="6146" max="6146" width="6.54296875" style="402" customWidth="1"/>
    <col min="6147" max="6147" width="35.1796875" style="402" customWidth="1"/>
    <col min="6148" max="6148" width="17" style="402" customWidth="1"/>
    <col min="6149" max="6149" width="33.1796875" style="402" bestFit="1" customWidth="1"/>
    <col min="6150" max="6150" width="25.54296875" style="402" customWidth="1"/>
    <col min="6151" max="6151" width="32.1796875" style="402" customWidth="1"/>
    <col min="6152" max="6152" width="22.1796875" style="402" customWidth="1"/>
    <col min="6153" max="6153" width="38.54296875" style="402" customWidth="1"/>
    <col min="6154" max="6154" width="20" style="402" customWidth="1"/>
    <col min="6155" max="6155" width="15.54296875" style="402" customWidth="1"/>
    <col min="6156" max="6156" width="13.1796875" style="402" customWidth="1"/>
    <col min="6157" max="6400" width="8.7265625" style="402" customWidth="1"/>
    <col min="6401" max="6401" width="9.1796875" style="402" customWidth="1"/>
    <col min="6402" max="6402" width="6.54296875" style="402" customWidth="1"/>
    <col min="6403" max="6403" width="35.1796875" style="402" customWidth="1"/>
    <col min="6404" max="6404" width="17" style="402" customWidth="1"/>
    <col min="6405" max="6405" width="33.1796875" style="402" bestFit="1" customWidth="1"/>
    <col min="6406" max="6406" width="25.54296875" style="402" customWidth="1"/>
    <col min="6407" max="6407" width="32.1796875" style="402" customWidth="1"/>
    <col min="6408" max="6408" width="22.1796875" style="402" customWidth="1"/>
    <col min="6409" max="6409" width="38.54296875" style="402" customWidth="1"/>
    <col min="6410" max="6410" width="20" style="402" customWidth="1"/>
    <col min="6411" max="6411" width="15.54296875" style="402" customWidth="1"/>
    <col min="6412" max="6412" width="13.1796875" style="402" customWidth="1"/>
    <col min="6413" max="6656" width="8.7265625" style="402" customWidth="1"/>
    <col min="6657" max="6657" width="9.1796875" style="402" customWidth="1"/>
    <col min="6658" max="6658" width="6.54296875" style="402" customWidth="1"/>
    <col min="6659" max="6659" width="35.1796875" style="402" customWidth="1"/>
    <col min="6660" max="6660" width="17" style="402" customWidth="1"/>
    <col min="6661" max="6661" width="33.1796875" style="402" bestFit="1" customWidth="1"/>
    <col min="6662" max="6662" width="25.54296875" style="402" customWidth="1"/>
    <col min="6663" max="6663" width="32.1796875" style="402" customWidth="1"/>
    <col min="6664" max="6664" width="22.1796875" style="402" customWidth="1"/>
    <col min="6665" max="6665" width="38.54296875" style="402" customWidth="1"/>
    <col min="6666" max="6666" width="20" style="402" customWidth="1"/>
    <col min="6667" max="6667" width="15.54296875" style="402" customWidth="1"/>
    <col min="6668" max="6668" width="13.1796875" style="402" customWidth="1"/>
    <col min="6669" max="6912" width="8.7265625" style="402" customWidth="1"/>
    <col min="6913" max="6913" width="9.1796875" style="402" customWidth="1"/>
    <col min="6914" max="6914" width="6.54296875" style="402" customWidth="1"/>
    <col min="6915" max="6915" width="35.1796875" style="402" customWidth="1"/>
    <col min="6916" max="6916" width="17" style="402" customWidth="1"/>
    <col min="6917" max="6917" width="33.1796875" style="402" bestFit="1" customWidth="1"/>
    <col min="6918" max="6918" width="25.54296875" style="402" customWidth="1"/>
    <col min="6919" max="6919" width="32.1796875" style="402" customWidth="1"/>
    <col min="6920" max="6920" width="22.1796875" style="402" customWidth="1"/>
    <col min="6921" max="6921" width="38.54296875" style="402" customWidth="1"/>
    <col min="6922" max="6922" width="20" style="402" customWidth="1"/>
    <col min="6923" max="6923" width="15.54296875" style="402" customWidth="1"/>
    <col min="6924" max="6924" width="13.1796875" style="402" customWidth="1"/>
    <col min="6925" max="7168" width="8.7265625" style="402" customWidth="1"/>
    <col min="7169" max="7169" width="9.1796875" style="402" customWidth="1"/>
    <col min="7170" max="7170" width="6.54296875" style="402" customWidth="1"/>
    <col min="7171" max="7171" width="35.1796875" style="402" customWidth="1"/>
    <col min="7172" max="7172" width="17" style="402" customWidth="1"/>
    <col min="7173" max="7173" width="33.1796875" style="402" bestFit="1" customWidth="1"/>
    <col min="7174" max="7174" width="25.54296875" style="402" customWidth="1"/>
    <col min="7175" max="7175" width="32.1796875" style="402" customWidth="1"/>
    <col min="7176" max="7176" width="22.1796875" style="402" customWidth="1"/>
    <col min="7177" max="7177" width="38.54296875" style="402" customWidth="1"/>
    <col min="7178" max="7178" width="20" style="402" customWidth="1"/>
    <col min="7179" max="7179" width="15.54296875" style="402" customWidth="1"/>
    <col min="7180" max="7180" width="13.1796875" style="402" customWidth="1"/>
    <col min="7181" max="7424" width="8.7265625" style="402" customWidth="1"/>
    <col min="7425" max="7425" width="9.1796875" style="402" customWidth="1"/>
    <col min="7426" max="7426" width="6.54296875" style="402" customWidth="1"/>
    <col min="7427" max="7427" width="35.1796875" style="402" customWidth="1"/>
    <col min="7428" max="7428" width="17" style="402" customWidth="1"/>
    <col min="7429" max="7429" width="33.1796875" style="402" bestFit="1" customWidth="1"/>
    <col min="7430" max="7430" width="25.54296875" style="402" customWidth="1"/>
    <col min="7431" max="7431" width="32.1796875" style="402" customWidth="1"/>
    <col min="7432" max="7432" width="22.1796875" style="402" customWidth="1"/>
    <col min="7433" max="7433" width="38.54296875" style="402" customWidth="1"/>
    <col min="7434" max="7434" width="20" style="402" customWidth="1"/>
    <col min="7435" max="7435" width="15.54296875" style="402" customWidth="1"/>
    <col min="7436" max="7436" width="13.1796875" style="402" customWidth="1"/>
    <col min="7437" max="7680" width="8.7265625" style="402" customWidth="1"/>
    <col min="7681" max="7681" width="9.1796875" style="402" customWidth="1"/>
    <col min="7682" max="7682" width="6.54296875" style="402" customWidth="1"/>
    <col min="7683" max="7683" width="35.1796875" style="402" customWidth="1"/>
    <col min="7684" max="7684" width="17" style="402" customWidth="1"/>
    <col min="7685" max="7685" width="33.1796875" style="402" bestFit="1" customWidth="1"/>
    <col min="7686" max="7686" width="25.54296875" style="402" customWidth="1"/>
    <col min="7687" max="7687" width="32.1796875" style="402" customWidth="1"/>
    <col min="7688" max="7688" width="22.1796875" style="402" customWidth="1"/>
    <col min="7689" max="7689" width="38.54296875" style="402" customWidth="1"/>
    <col min="7690" max="7690" width="20" style="402" customWidth="1"/>
    <col min="7691" max="7691" width="15.54296875" style="402" customWidth="1"/>
    <col min="7692" max="7692" width="13.1796875" style="402" customWidth="1"/>
    <col min="7693" max="7936" width="8.7265625" style="402" customWidth="1"/>
    <col min="7937" max="7937" width="9.1796875" style="402" customWidth="1"/>
    <col min="7938" max="7938" width="6.54296875" style="402" customWidth="1"/>
    <col min="7939" max="7939" width="35.1796875" style="402" customWidth="1"/>
    <col min="7940" max="7940" width="17" style="402" customWidth="1"/>
    <col min="7941" max="7941" width="33.1796875" style="402" bestFit="1" customWidth="1"/>
    <col min="7942" max="7942" width="25.54296875" style="402" customWidth="1"/>
    <col min="7943" max="7943" width="32.1796875" style="402" customWidth="1"/>
    <col min="7944" max="7944" width="22.1796875" style="402" customWidth="1"/>
    <col min="7945" max="7945" width="38.54296875" style="402" customWidth="1"/>
    <col min="7946" max="7946" width="20" style="402" customWidth="1"/>
    <col min="7947" max="7947" width="15.54296875" style="402" customWidth="1"/>
    <col min="7948" max="7948" width="13.1796875" style="402" customWidth="1"/>
    <col min="7949" max="8192" width="8.7265625" style="402" customWidth="1"/>
    <col min="8193" max="8193" width="9.1796875" style="402" customWidth="1"/>
    <col min="8194" max="8194" width="6.54296875" style="402" customWidth="1"/>
    <col min="8195" max="8195" width="35.1796875" style="402" customWidth="1"/>
    <col min="8196" max="8196" width="17" style="402" customWidth="1"/>
    <col min="8197" max="8197" width="33.1796875" style="402" bestFit="1" customWidth="1"/>
    <col min="8198" max="8198" width="25.54296875" style="402" customWidth="1"/>
    <col min="8199" max="8199" width="32.1796875" style="402" customWidth="1"/>
    <col min="8200" max="8200" width="22.1796875" style="402" customWidth="1"/>
    <col min="8201" max="8201" width="38.54296875" style="402" customWidth="1"/>
    <col min="8202" max="8202" width="20" style="402" customWidth="1"/>
    <col min="8203" max="8203" width="15.54296875" style="402" customWidth="1"/>
    <col min="8204" max="8204" width="13.1796875" style="402" customWidth="1"/>
    <col min="8205" max="8448" width="8.7265625" style="402" customWidth="1"/>
    <col min="8449" max="8449" width="9.1796875" style="402" customWidth="1"/>
    <col min="8450" max="8450" width="6.54296875" style="402" customWidth="1"/>
    <col min="8451" max="8451" width="35.1796875" style="402" customWidth="1"/>
    <col min="8452" max="8452" width="17" style="402" customWidth="1"/>
    <col min="8453" max="8453" width="33.1796875" style="402" bestFit="1" customWidth="1"/>
    <col min="8454" max="8454" width="25.54296875" style="402" customWidth="1"/>
    <col min="8455" max="8455" width="32.1796875" style="402" customWidth="1"/>
    <col min="8456" max="8456" width="22.1796875" style="402" customWidth="1"/>
    <col min="8457" max="8457" width="38.54296875" style="402" customWidth="1"/>
    <col min="8458" max="8458" width="20" style="402" customWidth="1"/>
    <col min="8459" max="8459" width="15.54296875" style="402" customWidth="1"/>
    <col min="8460" max="8460" width="13.1796875" style="402" customWidth="1"/>
    <col min="8461" max="8704" width="8.7265625" style="402" customWidth="1"/>
    <col min="8705" max="8705" width="9.1796875" style="402" customWidth="1"/>
    <col min="8706" max="8706" width="6.54296875" style="402" customWidth="1"/>
    <col min="8707" max="8707" width="35.1796875" style="402" customWidth="1"/>
    <col min="8708" max="8708" width="17" style="402" customWidth="1"/>
    <col min="8709" max="8709" width="33.1796875" style="402" bestFit="1" customWidth="1"/>
    <col min="8710" max="8710" width="25.54296875" style="402" customWidth="1"/>
    <col min="8711" max="8711" width="32.1796875" style="402" customWidth="1"/>
    <col min="8712" max="8712" width="22.1796875" style="402" customWidth="1"/>
    <col min="8713" max="8713" width="38.54296875" style="402" customWidth="1"/>
    <col min="8714" max="8714" width="20" style="402" customWidth="1"/>
    <col min="8715" max="8715" width="15.54296875" style="402" customWidth="1"/>
    <col min="8716" max="8716" width="13.1796875" style="402" customWidth="1"/>
    <col min="8717" max="8960" width="8.7265625" style="402" customWidth="1"/>
    <col min="8961" max="8961" width="9.1796875" style="402" customWidth="1"/>
    <col min="8962" max="8962" width="6.54296875" style="402" customWidth="1"/>
    <col min="8963" max="8963" width="35.1796875" style="402" customWidth="1"/>
    <col min="8964" max="8964" width="17" style="402" customWidth="1"/>
    <col min="8965" max="8965" width="33.1796875" style="402" bestFit="1" customWidth="1"/>
    <col min="8966" max="8966" width="25.54296875" style="402" customWidth="1"/>
    <col min="8967" max="8967" width="32.1796875" style="402" customWidth="1"/>
    <col min="8968" max="8968" width="22.1796875" style="402" customWidth="1"/>
    <col min="8969" max="8969" width="38.54296875" style="402" customWidth="1"/>
    <col min="8970" max="8970" width="20" style="402" customWidth="1"/>
    <col min="8971" max="8971" width="15.54296875" style="402" customWidth="1"/>
    <col min="8972" max="8972" width="13.1796875" style="402" customWidth="1"/>
    <col min="8973" max="9216" width="8.7265625" style="402" customWidth="1"/>
    <col min="9217" max="9217" width="9.1796875" style="402" customWidth="1"/>
    <col min="9218" max="9218" width="6.54296875" style="402" customWidth="1"/>
    <col min="9219" max="9219" width="35.1796875" style="402" customWidth="1"/>
    <col min="9220" max="9220" width="17" style="402" customWidth="1"/>
    <col min="9221" max="9221" width="33.1796875" style="402" bestFit="1" customWidth="1"/>
    <col min="9222" max="9222" width="25.54296875" style="402" customWidth="1"/>
    <col min="9223" max="9223" width="32.1796875" style="402" customWidth="1"/>
    <col min="9224" max="9224" width="22.1796875" style="402" customWidth="1"/>
    <col min="9225" max="9225" width="38.54296875" style="402" customWidth="1"/>
    <col min="9226" max="9226" width="20" style="402" customWidth="1"/>
    <col min="9227" max="9227" width="15.54296875" style="402" customWidth="1"/>
    <col min="9228" max="9228" width="13.1796875" style="402" customWidth="1"/>
    <col min="9229" max="9472" width="8.7265625" style="402" customWidth="1"/>
    <col min="9473" max="9473" width="9.1796875" style="402" customWidth="1"/>
    <col min="9474" max="9474" width="6.54296875" style="402" customWidth="1"/>
    <col min="9475" max="9475" width="35.1796875" style="402" customWidth="1"/>
    <col min="9476" max="9476" width="17" style="402" customWidth="1"/>
    <col min="9477" max="9477" width="33.1796875" style="402" bestFit="1" customWidth="1"/>
    <col min="9478" max="9478" width="25.54296875" style="402" customWidth="1"/>
    <col min="9479" max="9479" width="32.1796875" style="402" customWidth="1"/>
    <col min="9480" max="9480" width="22.1796875" style="402" customWidth="1"/>
    <col min="9481" max="9481" width="38.54296875" style="402" customWidth="1"/>
    <col min="9482" max="9482" width="20" style="402" customWidth="1"/>
    <col min="9483" max="9483" width="15.54296875" style="402" customWidth="1"/>
    <col min="9484" max="9484" width="13.1796875" style="402" customWidth="1"/>
    <col min="9485" max="9728" width="8.7265625" style="402" customWidth="1"/>
    <col min="9729" max="9729" width="9.1796875" style="402" customWidth="1"/>
    <col min="9730" max="9730" width="6.54296875" style="402" customWidth="1"/>
    <col min="9731" max="9731" width="35.1796875" style="402" customWidth="1"/>
    <col min="9732" max="9732" width="17" style="402" customWidth="1"/>
    <col min="9733" max="9733" width="33.1796875" style="402" bestFit="1" customWidth="1"/>
    <col min="9734" max="9734" width="25.54296875" style="402" customWidth="1"/>
    <col min="9735" max="9735" width="32.1796875" style="402" customWidth="1"/>
    <col min="9736" max="9736" width="22.1796875" style="402" customWidth="1"/>
    <col min="9737" max="9737" width="38.54296875" style="402" customWidth="1"/>
    <col min="9738" max="9738" width="20" style="402" customWidth="1"/>
    <col min="9739" max="9739" width="15.54296875" style="402" customWidth="1"/>
    <col min="9740" max="9740" width="13.1796875" style="402" customWidth="1"/>
    <col min="9741" max="9984" width="8.7265625" style="402" customWidth="1"/>
    <col min="9985" max="9985" width="9.1796875" style="402" customWidth="1"/>
    <col min="9986" max="9986" width="6.54296875" style="402" customWidth="1"/>
    <col min="9987" max="9987" width="35.1796875" style="402" customWidth="1"/>
    <col min="9988" max="9988" width="17" style="402" customWidth="1"/>
    <col min="9989" max="9989" width="33.1796875" style="402" bestFit="1" customWidth="1"/>
    <col min="9990" max="9990" width="25.54296875" style="402" customWidth="1"/>
    <col min="9991" max="9991" width="32.1796875" style="402" customWidth="1"/>
    <col min="9992" max="9992" width="22.1796875" style="402" customWidth="1"/>
    <col min="9993" max="9993" width="38.54296875" style="402" customWidth="1"/>
    <col min="9994" max="9994" width="20" style="402" customWidth="1"/>
    <col min="9995" max="9995" width="15.54296875" style="402" customWidth="1"/>
    <col min="9996" max="9996" width="13.1796875" style="402" customWidth="1"/>
    <col min="9997" max="10240" width="8.7265625" style="402" customWidth="1"/>
    <col min="10241" max="10241" width="9.1796875" style="402" customWidth="1"/>
    <col min="10242" max="10242" width="6.54296875" style="402" customWidth="1"/>
    <col min="10243" max="10243" width="35.1796875" style="402" customWidth="1"/>
    <col min="10244" max="10244" width="17" style="402" customWidth="1"/>
    <col min="10245" max="10245" width="33.1796875" style="402" bestFit="1" customWidth="1"/>
    <col min="10246" max="10246" width="25.54296875" style="402" customWidth="1"/>
    <col min="10247" max="10247" width="32.1796875" style="402" customWidth="1"/>
    <col min="10248" max="10248" width="22.1796875" style="402" customWidth="1"/>
    <col min="10249" max="10249" width="38.54296875" style="402" customWidth="1"/>
    <col min="10250" max="10250" width="20" style="402" customWidth="1"/>
    <col min="10251" max="10251" width="15.54296875" style="402" customWidth="1"/>
    <col min="10252" max="10252" width="13.1796875" style="402" customWidth="1"/>
    <col min="10253" max="10496" width="8.7265625" style="402" customWidth="1"/>
    <col min="10497" max="10497" width="9.1796875" style="402" customWidth="1"/>
    <col min="10498" max="10498" width="6.54296875" style="402" customWidth="1"/>
    <col min="10499" max="10499" width="35.1796875" style="402" customWidth="1"/>
    <col min="10500" max="10500" width="17" style="402" customWidth="1"/>
    <col min="10501" max="10501" width="33.1796875" style="402" bestFit="1" customWidth="1"/>
    <col min="10502" max="10502" width="25.54296875" style="402" customWidth="1"/>
    <col min="10503" max="10503" width="32.1796875" style="402" customWidth="1"/>
    <col min="10504" max="10504" width="22.1796875" style="402" customWidth="1"/>
    <col min="10505" max="10505" width="38.54296875" style="402" customWidth="1"/>
    <col min="10506" max="10506" width="20" style="402" customWidth="1"/>
    <col min="10507" max="10507" width="15.54296875" style="402" customWidth="1"/>
    <col min="10508" max="10508" width="13.1796875" style="402" customWidth="1"/>
    <col min="10509" max="10752" width="8.7265625" style="402" customWidth="1"/>
    <col min="10753" max="10753" width="9.1796875" style="402" customWidth="1"/>
    <col min="10754" max="10754" width="6.54296875" style="402" customWidth="1"/>
    <col min="10755" max="10755" width="35.1796875" style="402" customWidth="1"/>
    <col min="10756" max="10756" width="17" style="402" customWidth="1"/>
    <col min="10757" max="10757" width="33.1796875" style="402" bestFit="1" customWidth="1"/>
    <col min="10758" max="10758" width="25.54296875" style="402" customWidth="1"/>
    <col min="10759" max="10759" width="32.1796875" style="402" customWidth="1"/>
    <col min="10760" max="10760" width="22.1796875" style="402" customWidth="1"/>
    <col min="10761" max="10761" width="38.54296875" style="402" customWidth="1"/>
    <col min="10762" max="10762" width="20" style="402" customWidth="1"/>
    <col min="10763" max="10763" width="15.54296875" style="402" customWidth="1"/>
    <col min="10764" max="10764" width="13.1796875" style="402" customWidth="1"/>
    <col min="10765" max="11008" width="8.7265625" style="402" customWidth="1"/>
    <col min="11009" max="11009" width="9.1796875" style="402" customWidth="1"/>
    <col min="11010" max="11010" width="6.54296875" style="402" customWidth="1"/>
    <col min="11011" max="11011" width="35.1796875" style="402" customWidth="1"/>
    <col min="11012" max="11012" width="17" style="402" customWidth="1"/>
    <col min="11013" max="11013" width="33.1796875" style="402" bestFit="1" customWidth="1"/>
    <col min="11014" max="11014" width="25.54296875" style="402" customWidth="1"/>
    <col min="11015" max="11015" width="32.1796875" style="402" customWidth="1"/>
    <col min="11016" max="11016" width="22.1796875" style="402" customWidth="1"/>
    <col min="11017" max="11017" width="38.54296875" style="402" customWidth="1"/>
    <col min="11018" max="11018" width="20" style="402" customWidth="1"/>
    <col min="11019" max="11019" width="15.54296875" style="402" customWidth="1"/>
    <col min="11020" max="11020" width="13.1796875" style="402" customWidth="1"/>
    <col min="11021" max="11264" width="8.7265625" style="402" customWidth="1"/>
    <col min="11265" max="11265" width="9.1796875" style="402" customWidth="1"/>
    <col min="11266" max="11266" width="6.54296875" style="402" customWidth="1"/>
    <col min="11267" max="11267" width="35.1796875" style="402" customWidth="1"/>
    <col min="11268" max="11268" width="17" style="402" customWidth="1"/>
    <col min="11269" max="11269" width="33.1796875" style="402" bestFit="1" customWidth="1"/>
    <col min="11270" max="11270" width="25.54296875" style="402" customWidth="1"/>
    <col min="11271" max="11271" width="32.1796875" style="402" customWidth="1"/>
    <col min="11272" max="11272" width="22.1796875" style="402" customWidth="1"/>
    <col min="11273" max="11273" width="38.54296875" style="402" customWidth="1"/>
    <col min="11274" max="11274" width="20" style="402" customWidth="1"/>
    <col min="11275" max="11275" width="15.54296875" style="402" customWidth="1"/>
    <col min="11276" max="11276" width="13.1796875" style="402" customWidth="1"/>
    <col min="11277" max="11520" width="8.7265625" style="402" customWidth="1"/>
    <col min="11521" max="11521" width="9.1796875" style="402" customWidth="1"/>
    <col min="11522" max="11522" width="6.54296875" style="402" customWidth="1"/>
    <col min="11523" max="11523" width="35.1796875" style="402" customWidth="1"/>
    <col min="11524" max="11524" width="17" style="402" customWidth="1"/>
    <col min="11525" max="11525" width="33.1796875" style="402" bestFit="1" customWidth="1"/>
    <col min="11526" max="11526" width="25.54296875" style="402" customWidth="1"/>
    <col min="11527" max="11527" width="32.1796875" style="402" customWidth="1"/>
    <col min="11528" max="11528" width="22.1796875" style="402" customWidth="1"/>
    <col min="11529" max="11529" width="38.54296875" style="402" customWidth="1"/>
    <col min="11530" max="11530" width="20" style="402" customWidth="1"/>
    <col min="11531" max="11531" width="15.54296875" style="402" customWidth="1"/>
    <col min="11532" max="11532" width="13.1796875" style="402" customWidth="1"/>
    <col min="11533" max="11776" width="8.7265625" style="402" customWidth="1"/>
    <col min="11777" max="11777" width="9.1796875" style="402" customWidth="1"/>
    <col min="11778" max="11778" width="6.54296875" style="402" customWidth="1"/>
    <col min="11779" max="11779" width="35.1796875" style="402" customWidth="1"/>
    <col min="11780" max="11780" width="17" style="402" customWidth="1"/>
    <col min="11781" max="11781" width="33.1796875" style="402" bestFit="1" customWidth="1"/>
    <col min="11782" max="11782" width="25.54296875" style="402" customWidth="1"/>
    <col min="11783" max="11783" width="32.1796875" style="402" customWidth="1"/>
    <col min="11784" max="11784" width="22.1796875" style="402" customWidth="1"/>
    <col min="11785" max="11785" width="38.54296875" style="402" customWidth="1"/>
    <col min="11786" max="11786" width="20" style="402" customWidth="1"/>
    <col min="11787" max="11787" width="15.54296875" style="402" customWidth="1"/>
    <col min="11788" max="11788" width="13.1796875" style="402" customWidth="1"/>
    <col min="11789" max="12032" width="8.7265625" style="402" customWidth="1"/>
    <col min="12033" max="12033" width="9.1796875" style="402" customWidth="1"/>
    <col min="12034" max="12034" width="6.54296875" style="402" customWidth="1"/>
    <col min="12035" max="12035" width="35.1796875" style="402" customWidth="1"/>
    <col min="12036" max="12036" width="17" style="402" customWidth="1"/>
    <col min="12037" max="12037" width="33.1796875" style="402" bestFit="1" customWidth="1"/>
    <col min="12038" max="12038" width="25.54296875" style="402" customWidth="1"/>
    <col min="12039" max="12039" width="32.1796875" style="402" customWidth="1"/>
    <col min="12040" max="12040" width="22.1796875" style="402" customWidth="1"/>
    <col min="12041" max="12041" width="38.54296875" style="402" customWidth="1"/>
    <col min="12042" max="12042" width="20" style="402" customWidth="1"/>
    <col min="12043" max="12043" width="15.54296875" style="402" customWidth="1"/>
    <col min="12044" max="12044" width="13.1796875" style="402" customWidth="1"/>
    <col min="12045" max="12288" width="8.7265625" style="402" customWidth="1"/>
    <col min="12289" max="12289" width="9.1796875" style="402" customWidth="1"/>
    <col min="12290" max="12290" width="6.54296875" style="402" customWidth="1"/>
    <col min="12291" max="12291" width="35.1796875" style="402" customWidth="1"/>
    <col min="12292" max="12292" width="17" style="402" customWidth="1"/>
    <col min="12293" max="12293" width="33.1796875" style="402" bestFit="1" customWidth="1"/>
    <col min="12294" max="12294" width="25.54296875" style="402" customWidth="1"/>
    <col min="12295" max="12295" width="32.1796875" style="402" customWidth="1"/>
    <col min="12296" max="12296" width="22.1796875" style="402" customWidth="1"/>
    <col min="12297" max="12297" width="38.54296875" style="402" customWidth="1"/>
    <col min="12298" max="12298" width="20" style="402" customWidth="1"/>
    <col min="12299" max="12299" width="15.54296875" style="402" customWidth="1"/>
    <col min="12300" max="12300" width="13.1796875" style="402" customWidth="1"/>
    <col min="12301" max="12544" width="8.7265625" style="402" customWidth="1"/>
    <col min="12545" max="12545" width="9.1796875" style="402" customWidth="1"/>
    <col min="12546" max="12546" width="6.54296875" style="402" customWidth="1"/>
    <col min="12547" max="12547" width="35.1796875" style="402" customWidth="1"/>
    <col min="12548" max="12548" width="17" style="402" customWidth="1"/>
    <col min="12549" max="12549" width="33.1796875" style="402" bestFit="1" customWidth="1"/>
    <col min="12550" max="12550" width="25.54296875" style="402" customWidth="1"/>
    <col min="12551" max="12551" width="32.1796875" style="402" customWidth="1"/>
    <col min="12552" max="12552" width="22.1796875" style="402" customWidth="1"/>
    <col min="12553" max="12553" width="38.54296875" style="402" customWidth="1"/>
    <col min="12554" max="12554" width="20" style="402" customWidth="1"/>
    <col min="12555" max="12555" width="15.54296875" style="402" customWidth="1"/>
    <col min="12556" max="12556" width="13.1796875" style="402" customWidth="1"/>
    <col min="12557" max="12800" width="8.7265625" style="402" customWidth="1"/>
    <col min="12801" max="12801" width="9.1796875" style="402" customWidth="1"/>
    <col min="12802" max="12802" width="6.54296875" style="402" customWidth="1"/>
    <col min="12803" max="12803" width="35.1796875" style="402" customWidth="1"/>
    <col min="12804" max="12804" width="17" style="402" customWidth="1"/>
    <col min="12805" max="12805" width="33.1796875" style="402" bestFit="1" customWidth="1"/>
    <col min="12806" max="12806" width="25.54296875" style="402" customWidth="1"/>
    <col min="12807" max="12807" width="32.1796875" style="402" customWidth="1"/>
    <col min="12808" max="12808" width="22.1796875" style="402" customWidth="1"/>
    <col min="12809" max="12809" width="38.54296875" style="402" customWidth="1"/>
    <col min="12810" max="12810" width="20" style="402" customWidth="1"/>
    <col min="12811" max="12811" width="15.54296875" style="402" customWidth="1"/>
    <col min="12812" max="12812" width="13.1796875" style="402" customWidth="1"/>
    <col min="12813" max="13056" width="8.7265625" style="402" customWidth="1"/>
    <col min="13057" max="13057" width="9.1796875" style="402" customWidth="1"/>
    <col min="13058" max="13058" width="6.54296875" style="402" customWidth="1"/>
    <col min="13059" max="13059" width="35.1796875" style="402" customWidth="1"/>
    <col min="13060" max="13060" width="17" style="402" customWidth="1"/>
    <col min="13061" max="13061" width="33.1796875" style="402" bestFit="1" customWidth="1"/>
    <col min="13062" max="13062" width="25.54296875" style="402" customWidth="1"/>
    <col min="13063" max="13063" width="32.1796875" style="402" customWidth="1"/>
    <col min="13064" max="13064" width="22.1796875" style="402" customWidth="1"/>
    <col min="13065" max="13065" width="38.54296875" style="402" customWidth="1"/>
    <col min="13066" max="13066" width="20" style="402" customWidth="1"/>
    <col min="13067" max="13067" width="15.54296875" style="402" customWidth="1"/>
    <col min="13068" max="13068" width="13.1796875" style="402" customWidth="1"/>
    <col min="13069" max="13312" width="8.7265625" style="402" customWidth="1"/>
    <col min="13313" max="13313" width="9.1796875" style="402" customWidth="1"/>
    <col min="13314" max="13314" width="6.54296875" style="402" customWidth="1"/>
    <col min="13315" max="13315" width="35.1796875" style="402" customWidth="1"/>
    <col min="13316" max="13316" width="17" style="402" customWidth="1"/>
    <col min="13317" max="13317" width="33.1796875" style="402" bestFit="1" customWidth="1"/>
    <col min="13318" max="13318" width="25.54296875" style="402" customWidth="1"/>
    <col min="13319" max="13319" width="32.1796875" style="402" customWidth="1"/>
    <col min="13320" max="13320" width="22.1796875" style="402" customWidth="1"/>
    <col min="13321" max="13321" width="38.54296875" style="402" customWidth="1"/>
    <col min="13322" max="13322" width="20" style="402" customWidth="1"/>
    <col min="13323" max="13323" width="15.54296875" style="402" customWidth="1"/>
    <col min="13324" max="13324" width="13.1796875" style="402" customWidth="1"/>
    <col min="13325" max="13568" width="8.7265625" style="402" customWidth="1"/>
    <col min="13569" max="13569" width="9.1796875" style="402" customWidth="1"/>
    <col min="13570" max="13570" width="6.54296875" style="402" customWidth="1"/>
    <col min="13571" max="13571" width="35.1796875" style="402" customWidth="1"/>
    <col min="13572" max="13572" width="17" style="402" customWidth="1"/>
    <col min="13573" max="13573" width="33.1796875" style="402" bestFit="1" customWidth="1"/>
    <col min="13574" max="13574" width="25.54296875" style="402" customWidth="1"/>
    <col min="13575" max="13575" width="32.1796875" style="402" customWidth="1"/>
    <col min="13576" max="13576" width="22.1796875" style="402" customWidth="1"/>
    <col min="13577" max="13577" width="38.54296875" style="402" customWidth="1"/>
    <col min="13578" max="13578" width="20" style="402" customWidth="1"/>
    <col min="13579" max="13579" width="15.54296875" style="402" customWidth="1"/>
    <col min="13580" max="13580" width="13.1796875" style="402" customWidth="1"/>
    <col min="13581" max="13824" width="8.7265625" style="402" customWidth="1"/>
    <col min="13825" max="13825" width="9.1796875" style="402" customWidth="1"/>
    <col min="13826" max="13826" width="6.54296875" style="402" customWidth="1"/>
    <col min="13827" max="13827" width="35.1796875" style="402" customWidth="1"/>
    <col min="13828" max="13828" width="17" style="402" customWidth="1"/>
    <col min="13829" max="13829" width="33.1796875" style="402" bestFit="1" customWidth="1"/>
    <col min="13830" max="13830" width="25.54296875" style="402" customWidth="1"/>
    <col min="13831" max="13831" width="32.1796875" style="402" customWidth="1"/>
    <col min="13832" max="13832" width="22.1796875" style="402" customWidth="1"/>
    <col min="13833" max="13833" width="38.54296875" style="402" customWidth="1"/>
    <col min="13834" max="13834" width="20" style="402" customWidth="1"/>
    <col min="13835" max="13835" width="15.54296875" style="402" customWidth="1"/>
    <col min="13836" max="13836" width="13.1796875" style="402" customWidth="1"/>
    <col min="13837" max="14080" width="8.7265625" style="402" customWidth="1"/>
    <col min="14081" max="14081" width="9.1796875" style="402" customWidth="1"/>
    <col min="14082" max="14082" width="6.54296875" style="402" customWidth="1"/>
    <col min="14083" max="14083" width="35.1796875" style="402" customWidth="1"/>
    <col min="14084" max="14084" width="17" style="402" customWidth="1"/>
    <col min="14085" max="14085" width="33.1796875" style="402" bestFit="1" customWidth="1"/>
    <col min="14086" max="14086" width="25.54296875" style="402" customWidth="1"/>
    <col min="14087" max="14087" width="32.1796875" style="402" customWidth="1"/>
    <col min="14088" max="14088" width="22.1796875" style="402" customWidth="1"/>
    <col min="14089" max="14089" width="38.54296875" style="402" customWidth="1"/>
    <col min="14090" max="14090" width="20" style="402" customWidth="1"/>
    <col min="14091" max="14091" width="15.54296875" style="402" customWidth="1"/>
    <col min="14092" max="14092" width="13.1796875" style="402" customWidth="1"/>
    <col min="14093" max="14336" width="8.7265625" style="402" customWidth="1"/>
    <col min="14337" max="14337" width="9.1796875" style="402" customWidth="1"/>
    <col min="14338" max="14338" width="6.54296875" style="402" customWidth="1"/>
    <col min="14339" max="14339" width="35.1796875" style="402" customWidth="1"/>
    <col min="14340" max="14340" width="17" style="402" customWidth="1"/>
    <col min="14341" max="14341" width="33.1796875" style="402" bestFit="1" customWidth="1"/>
    <col min="14342" max="14342" width="25.54296875" style="402" customWidth="1"/>
    <col min="14343" max="14343" width="32.1796875" style="402" customWidth="1"/>
    <col min="14344" max="14344" width="22.1796875" style="402" customWidth="1"/>
    <col min="14345" max="14345" width="38.54296875" style="402" customWidth="1"/>
    <col min="14346" max="14346" width="20" style="402" customWidth="1"/>
    <col min="14347" max="14347" width="15.54296875" style="402" customWidth="1"/>
    <col min="14348" max="14348" width="13.1796875" style="402" customWidth="1"/>
    <col min="14349" max="14592" width="8.7265625" style="402" customWidth="1"/>
    <col min="14593" max="14593" width="9.1796875" style="402" customWidth="1"/>
    <col min="14594" max="14594" width="6.54296875" style="402" customWidth="1"/>
    <col min="14595" max="14595" width="35.1796875" style="402" customWidth="1"/>
    <col min="14596" max="14596" width="17" style="402" customWidth="1"/>
    <col min="14597" max="14597" width="33.1796875" style="402" bestFit="1" customWidth="1"/>
    <col min="14598" max="14598" width="25.54296875" style="402" customWidth="1"/>
    <col min="14599" max="14599" width="32.1796875" style="402" customWidth="1"/>
    <col min="14600" max="14600" width="22.1796875" style="402" customWidth="1"/>
    <col min="14601" max="14601" width="38.54296875" style="402" customWidth="1"/>
    <col min="14602" max="14602" width="20" style="402" customWidth="1"/>
    <col min="14603" max="14603" width="15.54296875" style="402" customWidth="1"/>
    <col min="14604" max="14604" width="13.1796875" style="402" customWidth="1"/>
    <col min="14605" max="14848" width="8.7265625" style="402" customWidth="1"/>
    <col min="14849" max="14849" width="9.1796875" style="402" customWidth="1"/>
    <col min="14850" max="14850" width="6.54296875" style="402" customWidth="1"/>
    <col min="14851" max="14851" width="35.1796875" style="402" customWidth="1"/>
    <col min="14852" max="14852" width="17" style="402" customWidth="1"/>
    <col min="14853" max="14853" width="33.1796875" style="402" bestFit="1" customWidth="1"/>
    <col min="14854" max="14854" width="25.54296875" style="402" customWidth="1"/>
    <col min="14855" max="14855" width="32.1796875" style="402" customWidth="1"/>
    <col min="14856" max="14856" width="22.1796875" style="402" customWidth="1"/>
    <col min="14857" max="14857" width="38.54296875" style="402" customWidth="1"/>
    <col min="14858" max="14858" width="20" style="402" customWidth="1"/>
    <col min="14859" max="14859" width="15.54296875" style="402" customWidth="1"/>
    <col min="14860" max="14860" width="13.1796875" style="402" customWidth="1"/>
    <col min="14861" max="15104" width="8.7265625" style="402" customWidth="1"/>
    <col min="15105" max="15105" width="9.1796875" style="402" customWidth="1"/>
    <col min="15106" max="15106" width="6.54296875" style="402" customWidth="1"/>
    <col min="15107" max="15107" width="35.1796875" style="402" customWidth="1"/>
    <col min="15108" max="15108" width="17" style="402" customWidth="1"/>
    <col min="15109" max="15109" width="33.1796875" style="402" bestFit="1" customWidth="1"/>
    <col min="15110" max="15110" width="25.54296875" style="402" customWidth="1"/>
    <col min="15111" max="15111" width="32.1796875" style="402" customWidth="1"/>
    <col min="15112" max="15112" width="22.1796875" style="402" customWidth="1"/>
    <col min="15113" max="15113" width="38.54296875" style="402" customWidth="1"/>
    <col min="15114" max="15114" width="20" style="402" customWidth="1"/>
    <col min="15115" max="15115" width="15.54296875" style="402" customWidth="1"/>
    <col min="15116" max="15116" width="13.1796875" style="402" customWidth="1"/>
    <col min="15117" max="15360" width="8.7265625" style="402" customWidth="1"/>
    <col min="15361" max="15361" width="9.1796875" style="402" customWidth="1"/>
    <col min="15362" max="15362" width="6.54296875" style="402" customWidth="1"/>
    <col min="15363" max="15363" width="35.1796875" style="402" customWidth="1"/>
    <col min="15364" max="15364" width="17" style="402" customWidth="1"/>
    <col min="15365" max="15365" width="33.1796875" style="402" bestFit="1" customWidth="1"/>
    <col min="15366" max="15366" width="25.54296875" style="402" customWidth="1"/>
    <col min="15367" max="15367" width="32.1796875" style="402" customWidth="1"/>
    <col min="15368" max="15368" width="22.1796875" style="402" customWidth="1"/>
    <col min="15369" max="15369" width="38.54296875" style="402" customWidth="1"/>
    <col min="15370" max="15370" width="20" style="402" customWidth="1"/>
    <col min="15371" max="15371" width="15.54296875" style="402" customWidth="1"/>
    <col min="15372" max="15372" width="13.1796875" style="402" customWidth="1"/>
    <col min="15373" max="15616" width="8.7265625" style="402" customWidth="1"/>
    <col min="15617" max="15617" width="9.1796875" style="402" customWidth="1"/>
    <col min="15618" max="15618" width="6.54296875" style="402" customWidth="1"/>
    <col min="15619" max="15619" width="35.1796875" style="402" customWidth="1"/>
    <col min="15620" max="15620" width="17" style="402" customWidth="1"/>
    <col min="15621" max="15621" width="33.1796875" style="402" bestFit="1" customWidth="1"/>
    <col min="15622" max="15622" width="25.54296875" style="402" customWidth="1"/>
    <col min="15623" max="15623" width="32.1796875" style="402" customWidth="1"/>
    <col min="15624" max="15624" width="22.1796875" style="402" customWidth="1"/>
    <col min="15625" max="15625" width="38.54296875" style="402" customWidth="1"/>
    <col min="15626" max="15626" width="20" style="402" customWidth="1"/>
    <col min="15627" max="15627" width="15.54296875" style="402" customWidth="1"/>
    <col min="15628" max="15628" width="13.1796875" style="402" customWidth="1"/>
    <col min="15629" max="15872" width="8.7265625" style="402" customWidth="1"/>
    <col min="15873" max="15873" width="9.1796875" style="402" customWidth="1"/>
    <col min="15874" max="15874" width="6.54296875" style="402" customWidth="1"/>
    <col min="15875" max="15875" width="35.1796875" style="402" customWidth="1"/>
    <col min="15876" max="15876" width="17" style="402" customWidth="1"/>
    <col min="15877" max="15877" width="33.1796875" style="402" bestFit="1" customWidth="1"/>
    <col min="15878" max="15878" width="25.54296875" style="402" customWidth="1"/>
    <col min="15879" max="15879" width="32.1796875" style="402" customWidth="1"/>
    <col min="15880" max="15880" width="22.1796875" style="402" customWidth="1"/>
    <col min="15881" max="15881" width="38.54296875" style="402" customWidth="1"/>
    <col min="15882" max="15882" width="20" style="402" customWidth="1"/>
    <col min="15883" max="15883" width="15.54296875" style="402" customWidth="1"/>
    <col min="15884" max="15884" width="13.1796875" style="402" customWidth="1"/>
    <col min="15885" max="16128" width="8.7265625" style="402" customWidth="1"/>
    <col min="16129" max="16129" width="9.1796875" style="402" customWidth="1"/>
    <col min="16130" max="16130" width="6.54296875" style="402" customWidth="1"/>
    <col min="16131" max="16131" width="35.1796875" style="402" customWidth="1"/>
    <col min="16132" max="16132" width="17" style="402" customWidth="1"/>
    <col min="16133" max="16133" width="33.1796875" style="402" bestFit="1" customWidth="1"/>
    <col min="16134" max="16134" width="25.54296875" style="402" customWidth="1"/>
    <col min="16135" max="16135" width="32.1796875" style="402" customWidth="1"/>
    <col min="16136" max="16136" width="22.1796875" style="402" customWidth="1"/>
    <col min="16137" max="16137" width="38.54296875" style="402" customWidth="1"/>
    <col min="16138" max="16138" width="20" style="402" customWidth="1"/>
    <col min="16139" max="16139" width="15.54296875" style="402" customWidth="1"/>
    <col min="16140" max="16140" width="13.1796875" style="402" customWidth="1"/>
    <col min="16141" max="16384" width="8.7265625" style="402" customWidth="1"/>
  </cols>
  <sheetData>
    <row r="3" spans="2:10" ht="13" customHeight="1" x14ac:dyDescent="0.35">
      <c r="B3" s="883" t="s">
        <v>855</v>
      </c>
      <c r="C3" s="817"/>
      <c r="D3" s="817"/>
      <c r="E3" s="817"/>
      <c r="F3" s="817"/>
      <c r="G3" s="817"/>
      <c r="H3" s="817"/>
      <c r="I3" s="817"/>
      <c r="J3" s="817"/>
    </row>
    <row r="4" spans="2:10" ht="13" customHeight="1" x14ac:dyDescent="0.35">
      <c r="B4" s="877" t="s">
        <v>1595</v>
      </c>
      <c r="C4" s="723"/>
      <c r="D4" s="723"/>
      <c r="E4" s="723"/>
      <c r="F4" s="723"/>
      <c r="G4" s="723"/>
      <c r="H4" s="723"/>
      <c r="I4" s="723"/>
      <c r="J4" s="724"/>
    </row>
    <row r="5" spans="2:10" ht="12.5" hidden="1" customHeight="1" x14ac:dyDescent="0.35">
      <c r="B5" s="449"/>
      <c r="C5" s="450"/>
      <c r="D5" s="450"/>
      <c r="E5" s="450"/>
      <c r="F5" s="450"/>
      <c r="G5" s="450"/>
      <c r="H5" s="450"/>
      <c r="I5" s="450"/>
      <c r="J5" s="456"/>
    </row>
    <row r="6" spans="2:10" ht="12.5" hidden="1" customHeight="1" x14ac:dyDescent="0.35">
      <c r="B6" s="449"/>
      <c r="C6" s="450"/>
      <c r="D6" s="450"/>
      <c r="E6" s="450"/>
      <c r="F6" s="450"/>
      <c r="G6" s="450"/>
      <c r="H6" s="450"/>
      <c r="I6" s="450"/>
      <c r="J6" s="456"/>
    </row>
    <row r="7" spans="2:10" ht="12.5" hidden="1" customHeight="1" x14ac:dyDescent="0.35">
      <c r="B7" s="449"/>
      <c r="C7" s="450"/>
      <c r="D7" s="450"/>
      <c r="E7" s="450"/>
      <c r="F7" s="450"/>
      <c r="G7" s="450"/>
      <c r="H7" s="450"/>
      <c r="I7" s="450"/>
      <c r="J7" s="456"/>
    </row>
    <row r="8" spans="2:10" ht="28" customHeight="1" x14ac:dyDescent="0.35">
      <c r="B8" s="387"/>
      <c r="C8" s="238" t="s">
        <v>1</v>
      </c>
      <c r="D8" s="238" t="s">
        <v>592</v>
      </c>
      <c r="E8" s="238" t="s">
        <v>593</v>
      </c>
      <c r="F8" s="238" t="s">
        <v>594</v>
      </c>
      <c r="G8" s="238" t="s">
        <v>595</v>
      </c>
      <c r="H8" s="238" t="s">
        <v>596</v>
      </c>
      <c r="I8" s="238" t="s">
        <v>597</v>
      </c>
      <c r="J8" s="238" t="s">
        <v>598</v>
      </c>
    </row>
    <row r="9" spans="2:10" ht="75" customHeight="1" x14ac:dyDescent="0.35">
      <c r="B9" s="449">
        <v>41</v>
      </c>
      <c r="C9" s="457" t="s">
        <v>856</v>
      </c>
      <c r="D9" s="457" t="s">
        <v>636</v>
      </c>
      <c r="E9" s="457" t="s">
        <v>857</v>
      </c>
      <c r="F9" s="457" t="s">
        <v>858</v>
      </c>
      <c r="G9" s="455" t="s">
        <v>851</v>
      </c>
      <c r="H9" s="457" t="s">
        <v>852</v>
      </c>
      <c r="I9" s="457" t="s">
        <v>853</v>
      </c>
      <c r="J9" s="457" t="s">
        <v>859</v>
      </c>
    </row>
    <row r="10" spans="2:10" ht="37.5" customHeight="1" x14ac:dyDescent="0.35">
      <c r="B10" s="449">
        <v>42</v>
      </c>
      <c r="C10" s="450" t="s">
        <v>860</v>
      </c>
      <c r="D10" s="450" t="s">
        <v>600</v>
      </c>
      <c r="E10" s="450" t="s">
        <v>861</v>
      </c>
      <c r="F10" s="450" t="s">
        <v>862</v>
      </c>
      <c r="G10" s="451" t="s">
        <v>863</v>
      </c>
      <c r="H10" s="450" t="s">
        <v>864</v>
      </c>
      <c r="I10" s="449" t="s">
        <v>865</v>
      </c>
      <c r="J10" s="450" t="s">
        <v>866</v>
      </c>
    </row>
    <row r="11" spans="2:10" ht="50" customHeight="1" x14ac:dyDescent="0.35">
      <c r="B11" s="449">
        <v>43</v>
      </c>
      <c r="C11" s="450" t="s">
        <v>867</v>
      </c>
      <c r="D11" s="450" t="s">
        <v>600</v>
      </c>
      <c r="E11" s="449" t="s">
        <v>868</v>
      </c>
      <c r="F11" s="450" t="s">
        <v>869</v>
      </c>
      <c r="G11" s="452" t="s">
        <v>870</v>
      </c>
      <c r="H11" s="450" t="s">
        <v>871</v>
      </c>
      <c r="I11" s="450" t="s">
        <v>666</v>
      </c>
      <c r="J11" s="450" t="s">
        <v>872</v>
      </c>
    </row>
    <row r="12" spans="2:10" ht="46.4" customHeight="1" x14ac:dyDescent="0.35">
      <c r="B12" s="449">
        <v>44</v>
      </c>
      <c r="C12" s="450" t="s">
        <v>873</v>
      </c>
      <c r="D12" s="450" t="s">
        <v>600</v>
      </c>
      <c r="E12" s="449" t="s">
        <v>874</v>
      </c>
      <c r="F12" s="450" t="s">
        <v>875</v>
      </c>
      <c r="G12" s="452" t="s">
        <v>876</v>
      </c>
      <c r="H12" s="450" t="s">
        <v>877</v>
      </c>
      <c r="I12" s="450" t="s">
        <v>878</v>
      </c>
      <c r="J12" s="450" t="s">
        <v>879</v>
      </c>
    </row>
    <row r="13" spans="2:10" ht="63" customHeight="1" x14ac:dyDescent="0.35">
      <c r="B13" s="449">
        <v>45</v>
      </c>
      <c r="C13" s="450" t="s">
        <v>880</v>
      </c>
      <c r="D13" s="450" t="s">
        <v>636</v>
      </c>
      <c r="E13" s="449" t="s">
        <v>881</v>
      </c>
      <c r="F13" s="450" t="s">
        <v>882</v>
      </c>
      <c r="G13" s="452" t="s">
        <v>883</v>
      </c>
      <c r="H13" s="450" t="s">
        <v>884</v>
      </c>
      <c r="I13" s="450" t="s">
        <v>885</v>
      </c>
      <c r="J13" s="450" t="s">
        <v>886</v>
      </c>
    </row>
    <row r="14" spans="2:10" ht="43.5" customHeight="1" x14ac:dyDescent="0.35">
      <c r="B14" s="449">
        <v>46</v>
      </c>
      <c r="C14" s="450" t="s">
        <v>887</v>
      </c>
      <c r="D14" s="450" t="s">
        <v>600</v>
      </c>
      <c r="E14" s="450" t="s">
        <v>888</v>
      </c>
      <c r="F14" s="450" t="s">
        <v>889</v>
      </c>
      <c r="G14" s="451" t="s">
        <v>890</v>
      </c>
      <c r="H14" s="450" t="s">
        <v>891</v>
      </c>
      <c r="I14" s="450" t="s">
        <v>892</v>
      </c>
      <c r="J14" s="450" t="s">
        <v>893</v>
      </c>
    </row>
    <row r="15" spans="2:10" ht="25" customHeight="1" x14ac:dyDescent="0.35">
      <c r="B15" s="449">
        <v>47</v>
      </c>
      <c r="C15" s="450" t="s">
        <v>894</v>
      </c>
      <c r="D15" s="450" t="s">
        <v>600</v>
      </c>
      <c r="E15" s="449" t="s">
        <v>895</v>
      </c>
      <c r="F15" s="450" t="s">
        <v>896</v>
      </c>
      <c r="G15" s="452" t="s">
        <v>897</v>
      </c>
      <c r="H15" s="450" t="s">
        <v>898</v>
      </c>
      <c r="I15" s="450" t="s">
        <v>865</v>
      </c>
      <c r="J15" s="450" t="s">
        <v>1571</v>
      </c>
    </row>
    <row r="16" spans="2:10" ht="25" customHeight="1" x14ac:dyDescent="0.35">
      <c r="B16" s="449">
        <v>48</v>
      </c>
      <c r="C16" s="450" t="s">
        <v>899</v>
      </c>
      <c r="D16" s="450" t="s">
        <v>600</v>
      </c>
      <c r="E16" s="449" t="s">
        <v>900</v>
      </c>
      <c r="F16" s="450" t="s">
        <v>901</v>
      </c>
      <c r="G16" s="452" t="s">
        <v>902</v>
      </c>
      <c r="H16" s="450" t="s">
        <v>903</v>
      </c>
      <c r="I16" s="450" t="s">
        <v>613</v>
      </c>
      <c r="J16" s="450" t="s">
        <v>904</v>
      </c>
    </row>
    <row r="17" spans="2:10" ht="50" customHeight="1" x14ac:dyDescent="0.35">
      <c r="B17" s="449">
        <v>49</v>
      </c>
      <c r="C17" s="450" t="s">
        <v>905</v>
      </c>
      <c r="D17" s="450" t="s">
        <v>636</v>
      </c>
      <c r="E17" s="449" t="s">
        <v>900</v>
      </c>
      <c r="F17" s="450" t="s">
        <v>906</v>
      </c>
      <c r="G17" s="452" t="s">
        <v>907</v>
      </c>
      <c r="H17" s="450" t="s">
        <v>903</v>
      </c>
      <c r="I17" s="450" t="s">
        <v>908</v>
      </c>
      <c r="J17" s="450" t="s">
        <v>909</v>
      </c>
    </row>
    <row r="18" spans="2:10" ht="25" customHeight="1" x14ac:dyDescent="0.35">
      <c r="B18" s="449">
        <v>50</v>
      </c>
      <c r="C18" s="450" t="s">
        <v>910</v>
      </c>
      <c r="D18" s="450" t="s">
        <v>636</v>
      </c>
      <c r="E18" s="449" t="s">
        <v>911</v>
      </c>
      <c r="F18" s="450" t="s">
        <v>912</v>
      </c>
      <c r="G18" s="451" t="s">
        <v>913</v>
      </c>
      <c r="H18" s="450" t="s">
        <v>914</v>
      </c>
      <c r="I18" s="450" t="s">
        <v>915</v>
      </c>
      <c r="J18" s="450" t="s">
        <v>916</v>
      </c>
    </row>
    <row r="19" spans="2:10" ht="13" customHeight="1" x14ac:dyDescent="0.35">
      <c r="B19" s="462" t="s">
        <v>376</v>
      </c>
    </row>
  </sheetData>
  <sheetProtection algorithmName="SHA-512" hashValue="OnUq7UvXs6UbYeNbikEnwv1lss+ME6JmFqP4RbOzv53n2BYr7dTWIqPf/82gAFTSA/OisoBXteOOxrdR5Es06A==" saltValue="yPz/E00eBglePv3m9zmiNA==" spinCount="100000" sheet="1" objects="1" scenarios="1"/>
  <mergeCells count="2">
    <mergeCell ref="B3:J3"/>
    <mergeCell ref="B4:J4"/>
  </mergeCells>
  <pageMargins left="0.7" right="0.7" top="0.75" bottom="0.75" header="0.3" footer="0.3"/>
  <headerFooter>
    <oddFooter>&amp;C_x000D_&amp;1#&amp;"Calibri"&amp;11&amp;K000000 Britam Public</oddFooter>
  </headerFooter>
  <drawing r:id="rId1"/>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A00-000000000000}">
  <sheetPr codeName="Sheet94">
    <tabColor rgb="FFCC9900"/>
  </sheetPr>
  <dimension ref="B3:J17"/>
  <sheetViews>
    <sheetView showGridLines="0" zoomScale="80" zoomScaleNormal="80" workbookViewId="0"/>
  </sheetViews>
  <sheetFormatPr defaultRowHeight="12.5" x14ac:dyDescent="0.25"/>
  <cols>
    <col min="1" max="1" width="8.7265625" style="444" customWidth="1"/>
    <col min="2" max="2" width="3.26953125" style="444" bestFit="1" customWidth="1"/>
    <col min="3" max="3" width="29.1796875" style="444" customWidth="1"/>
    <col min="4" max="4" width="16.1796875" style="444" customWidth="1"/>
    <col min="5" max="5" width="23.453125" style="444" customWidth="1"/>
    <col min="6" max="6" width="22.1796875" style="444" customWidth="1"/>
    <col min="7" max="7" width="27.1796875" style="444" customWidth="1"/>
    <col min="8" max="8" width="39" style="444" customWidth="1"/>
    <col min="9" max="9" width="41.81640625" style="444" customWidth="1"/>
    <col min="10" max="10" width="19.7265625" style="444" customWidth="1"/>
    <col min="11" max="32" width="8.7265625" style="444" customWidth="1"/>
    <col min="33" max="16384" width="8.7265625" style="444"/>
  </cols>
  <sheetData>
    <row r="3" spans="2:10" ht="13" customHeight="1" x14ac:dyDescent="0.35">
      <c r="B3" s="812" t="s">
        <v>377</v>
      </c>
      <c r="C3" s="817"/>
      <c r="D3" s="817"/>
      <c r="E3" s="817"/>
      <c r="F3" s="817"/>
      <c r="G3" s="817"/>
      <c r="H3" s="817"/>
      <c r="I3" s="817"/>
      <c r="J3" s="817"/>
    </row>
    <row r="4" spans="2:10" ht="13" customHeight="1" x14ac:dyDescent="0.35">
      <c r="B4" s="877" t="s">
        <v>1595</v>
      </c>
      <c r="C4" s="723"/>
      <c r="D4" s="723"/>
      <c r="E4" s="723"/>
      <c r="F4" s="723"/>
      <c r="G4" s="723"/>
      <c r="H4" s="723"/>
      <c r="I4" s="723"/>
      <c r="J4" s="724"/>
    </row>
    <row r="5" spans="2:10" ht="28" customHeight="1" x14ac:dyDescent="0.25">
      <c r="B5" s="387"/>
      <c r="C5" s="238" t="s">
        <v>1</v>
      </c>
      <c r="D5" s="238" t="s">
        <v>592</v>
      </c>
      <c r="E5" s="238" t="s">
        <v>593</v>
      </c>
      <c r="F5" s="238" t="s">
        <v>594</v>
      </c>
      <c r="G5" s="238" t="s">
        <v>595</v>
      </c>
      <c r="H5" s="238" t="s">
        <v>596</v>
      </c>
      <c r="I5" s="238" t="s">
        <v>597</v>
      </c>
      <c r="J5" s="238" t="s">
        <v>598</v>
      </c>
    </row>
    <row r="6" spans="2:10" ht="25" customHeight="1" x14ac:dyDescent="0.25">
      <c r="B6" s="449">
        <v>51</v>
      </c>
      <c r="C6" s="450" t="s">
        <v>924</v>
      </c>
      <c r="D6" s="450" t="s">
        <v>600</v>
      </c>
      <c r="E6" s="450" t="s">
        <v>925</v>
      </c>
      <c r="F6" s="450" t="s">
        <v>926</v>
      </c>
      <c r="G6" s="451" t="s">
        <v>927</v>
      </c>
      <c r="H6" s="450" t="s">
        <v>928</v>
      </c>
      <c r="I6" s="450" t="s">
        <v>929</v>
      </c>
      <c r="J6" s="450" t="s">
        <v>930</v>
      </c>
    </row>
    <row r="7" spans="2:10" ht="50" customHeight="1" x14ac:dyDescent="0.25">
      <c r="B7" s="449">
        <v>52</v>
      </c>
      <c r="C7" s="450" t="s">
        <v>931</v>
      </c>
      <c r="D7" s="450" t="s">
        <v>636</v>
      </c>
      <c r="E7" s="450" t="s">
        <v>932</v>
      </c>
      <c r="F7" s="450" t="s">
        <v>933</v>
      </c>
      <c r="G7" s="451" t="s">
        <v>934</v>
      </c>
      <c r="H7" s="450" t="s">
        <v>935</v>
      </c>
      <c r="I7" s="450" t="s">
        <v>936</v>
      </c>
      <c r="J7" s="450" t="s">
        <v>937</v>
      </c>
    </row>
    <row r="8" spans="2:10" ht="25" customHeight="1" x14ac:dyDescent="0.25">
      <c r="B8" s="449">
        <v>53</v>
      </c>
      <c r="C8" s="450" t="s">
        <v>938</v>
      </c>
      <c r="D8" s="450" t="s">
        <v>600</v>
      </c>
      <c r="E8" s="450" t="s">
        <v>763</v>
      </c>
      <c r="F8" s="450" t="s">
        <v>939</v>
      </c>
      <c r="G8" s="451" t="s">
        <v>940</v>
      </c>
      <c r="H8" s="450" t="s">
        <v>766</v>
      </c>
      <c r="I8" s="450" t="s">
        <v>613</v>
      </c>
      <c r="J8" s="450" t="s">
        <v>941</v>
      </c>
    </row>
    <row r="9" spans="2:10" s="454" customFormat="1" ht="25" customHeight="1" x14ac:dyDescent="0.25">
      <c r="B9" s="449">
        <v>54</v>
      </c>
      <c r="C9" s="450" t="s">
        <v>942</v>
      </c>
      <c r="D9" s="450" t="s">
        <v>943</v>
      </c>
      <c r="E9" s="450" t="s">
        <v>763</v>
      </c>
      <c r="F9" s="450" t="s">
        <v>939</v>
      </c>
      <c r="G9" s="451" t="s">
        <v>940</v>
      </c>
      <c r="H9" s="450" t="s">
        <v>766</v>
      </c>
      <c r="I9" s="450" t="s">
        <v>613</v>
      </c>
      <c r="J9" s="450" t="s">
        <v>944</v>
      </c>
    </row>
    <row r="10" spans="2:10" ht="25" customHeight="1" x14ac:dyDescent="0.25">
      <c r="B10" s="449">
        <v>55</v>
      </c>
      <c r="C10" s="450" t="s">
        <v>945</v>
      </c>
      <c r="D10" s="450" t="s">
        <v>600</v>
      </c>
      <c r="E10" s="450" t="s">
        <v>946</v>
      </c>
      <c r="F10" s="450" t="s">
        <v>947</v>
      </c>
      <c r="G10" s="452" t="s">
        <v>948</v>
      </c>
      <c r="H10" s="450" t="s">
        <v>949</v>
      </c>
      <c r="I10" s="450" t="s">
        <v>950</v>
      </c>
      <c r="J10" s="450" t="s">
        <v>1572</v>
      </c>
    </row>
    <row r="11" spans="2:10" ht="25" customHeight="1" x14ac:dyDescent="0.25">
      <c r="B11" s="449">
        <v>56</v>
      </c>
      <c r="C11" s="450" t="s">
        <v>951</v>
      </c>
      <c r="D11" s="450" t="s">
        <v>600</v>
      </c>
      <c r="E11" s="450" t="s">
        <v>952</v>
      </c>
      <c r="F11" s="450" t="s">
        <v>953</v>
      </c>
      <c r="G11" s="452" t="s">
        <v>954</v>
      </c>
      <c r="H11" s="450" t="s">
        <v>955</v>
      </c>
      <c r="I11" s="450" t="s">
        <v>512</v>
      </c>
      <c r="J11" s="450" t="s">
        <v>956</v>
      </c>
    </row>
    <row r="12" spans="2:10" ht="25" customHeight="1" x14ac:dyDescent="0.25">
      <c r="B12" s="449">
        <v>57</v>
      </c>
      <c r="C12" s="450" t="s">
        <v>1151</v>
      </c>
      <c r="D12" s="450" t="s">
        <v>600</v>
      </c>
      <c r="E12" s="450" t="s">
        <v>957</v>
      </c>
      <c r="F12" s="450" t="s">
        <v>958</v>
      </c>
      <c r="G12" s="451" t="s">
        <v>959</v>
      </c>
      <c r="H12" s="450" t="s">
        <v>960</v>
      </c>
      <c r="I12" s="450" t="s">
        <v>961</v>
      </c>
      <c r="J12" s="450" t="s">
        <v>1573</v>
      </c>
    </row>
    <row r="13" spans="2:10" ht="50" customHeight="1" x14ac:dyDescent="0.25">
      <c r="B13" s="449">
        <v>58</v>
      </c>
      <c r="C13" s="450" t="s">
        <v>963</v>
      </c>
      <c r="D13" s="450" t="s">
        <v>809</v>
      </c>
      <c r="E13" s="450" t="s">
        <v>964</v>
      </c>
      <c r="F13" s="450" t="s">
        <v>965</v>
      </c>
      <c r="G13" s="452" t="s">
        <v>966</v>
      </c>
      <c r="H13" s="450" t="s">
        <v>967</v>
      </c>
      <c r="I13" s="450" t="s">
        <v>968</v>
      </c>
      <c r="J13" s="450" t="s">
        <v>975</v>
      </c>
    </row>
    <row r="14" spans="2:10" ht="62.5" customHeight="1" x14ac:dyDescent="0.25">
      <c r="B14" s="449">
        <v>59</v>
      </c>
      <c r="C14" s="450" t="s">
        <v>969</v>
      </c>
      <c r="D14" s="450" t="s">
        <v>809</v>
      </c>
      <c r="E14" s="450" t="s">
        <v>970</v>
      </c>
      <c r="F14" s="450" t="s">
        <v>971</v>
      </c>
      <c r="G14" s="451" t="s">
        <v>972</v>
      </c>
      <c r="H14" s="450" t="s">
        <v>973</v>
      </c>
      <c r="I14" s="450" t="s">
        <v>974</v>
      </c>
      <c r="J14" s="450" t="s">
        <v>1574</v>
      </c>
    </row>
    <row r="15" spans="2:10" ht="25" customHeight="1" x14ac:dyDescent="0.25">
      <c r="B15" s="449">
        <v>60</v>
      </c>
      <c r="C15" s="450" t="s">
        <v>976</v>
      </c>
      <c r="D15" s="450" t="s">
        <v>600</v>
      </c>
      <c r="E15" s="450" t="s">
        <v>977</v>
      </c>
      <c r="F15" s="450" t="s">
        <v>978</v>
      </c>
      <c r="G15" s="452" t="s">
        <v>979</v>
      </c>
      <c r="H15" s="450" t="s">
        <v>980</v>
      </c>
      <c r="I15" s="450" t="s">
        <v>981</v>
      </c>
      <c r="J15" s="450" t="s">
        <v>1575</v>
      </c>
    </row>
    <row r="16" spans="2:10" ht="25" customHeight="1" x14ac:dyDescent="0.25">
      <c r="B16" s="449">
        <v>61</v>
      </c>
      <c r="C16" s="450" t="s">
        <v>982</v>
      </c>
      <c r="D16" s="450" t="s">
        <v>600</v>
      </c>
      <c r="E16" s="450" t="s">
        <v>983</v>
      </c>
      <c r="F16" s="450" t="s">
        <v>984</v>
      </c>
      <c r="G16" s="452" t="s">
        <v>985</v>
      </c>
      <c r="H16" s="450" t="s">
        <v>986</v>
      </c>
      <c r="I16" s="450" t="s">
        <v>987</v>
      </c>
      <c r="J16" s="450" t="s">
        <v>1567</v>
      </c>
    </row>
    <row r="17" spans="2:10" ht="25" customHeight="1" x14ac:dyDescent="0.25">
      <c r="B17" s="449">
        <v>62</v>
      </c>
      <c r="C17" s="450" t="s">
        <v>989</v>
      </c>
      <c r="D17" s="450" t="s">
        <v>711</v>
      </c>
      <c r="E17" s="450" t="s">
        <v>990</v>
      </c>
      <c r="F17" s="450" t="s">
        <v>991</v>
      </c>
      <c r="G17" s="452" t="s">
        <v>992</v>
      </c>
      <c r="H17" s="450" t="s">
        <v>993</v>
      </c>
      <c r="I17" s="450" t="s">
        <v>613</v>
      </c>
      <c r="J17" s="450" t="s">
        <v>994</v>
      </c>
    </row>
  </sheetData>
  <sheetProtection algorithmName="SHA-512" hashValue="LqqUwIJjQcihwYdKGIbEZznbBGUZNWyxxTWn0S7FZmipmzQvmubm6A+5HMwXRZwyQzvERDq0Po9sJpBqRR4FmQ==" saltValue="jF3gdnOxvfnKPLlaqyX6vg==" spinCount="100000" sheet="1" objects="1" scenarios="1"/>
  <mergeCells count="2">
    <mergeCell ref="B3:J3"/>
    <mergeCell ref="B4:J4"/>
  </mergeCells>
  <hyperlinks>
    <hyperlink ref="G8" r:id="rId1" xr:uid="{00000000-0004-0000-4A00-000000000000}"/>
    <hyperlink ref="G9" r:id="rId2" xr:uid="{00000000-0004-0000-4A00-000001000000}"/>
    <hyperlink ref="G11" r:id="rId3" display="jic@jubileekenya.com" xr:uid="{00000000-0004-0000-4A00-000002000000}"/>
    <hyperlink ref="G13" r:id="rId4" display="info@trident.co.ke" xr:uid="{00000000-0004-0000-4A00-000003000000}"/>
    <hyperlink ref="G17" r:id="rId5" display="waicarekenya@waicare.com" xr:uid="{00000000-0004-0000-4A00-000004000000}"/>
  </hyperlinks>
  <pageMargins left="0.7" right="0.7" top="0.75" bottom="0.75" header="0.3" footer="0.3"/>
  <pageSetup orientation="portrait"/>
  <headerFooter>
    <oddFooter>&amp;C_x000D_&amp;1#&amp;"Calibri"&amp;11&amp;K000000 Britam Public</oddFooter>
  </headerFooter>
  <drawing r:id="rId6"/>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B00-000000000000}">
  <sheetPr codeName="Sheet95">
    <tabColor rgb="FFCC9900"/>
  </sheetPr>
  <dimension ref="B4:H16"/>
  <sheetViews>
    <sheetView showGridLines="0" topLeftCell="C13" zoomScale="80" zoomScaleNormal="80" workbookViewId="0"/>
  </sheetViews>
  <sheetFormatPr defaultRowHeight="14.5" x14ac:dyDescent="0.35"/>
  <cols>
    <col min="2" max="2" width="3.26953125" bestFit="1" customWidth="1"/>
    <col min="3" max="3" width="28.81640625" customWidth="1"/>
    <col min="4" max="4" width="17.81640625" customWidth="1"/>
    <col min="5" max="5" width="28.26953125" customWidth="1"/>
    <col min="6" max="6" width="32.54296875" bestFit="1" customWidth="1"/>
    <col min="7" max="7" width="30.54296875" customWidth="1"/>
    <col min="8" max="8" width="22.54296875" customWidth="1"/>
  </cols>
  <sheetData>
    <row r="4" spans="2:8" ht="14.5" customHeight="1" x14ac:dyDescent="0.35">
      <c r="B4" s="836" t="s">
        <v>1594</v>
      </c>
      <c r="C4" s="723"/>
      <c r="D4" s="723"/>
      <c r="E4" s="723"/>
      <c r="F4" s="723"/>
      <c r="G4" s="723"/>
      <c r="H4" s="724"/>
    </row>
    <row r="5" spans="2:8" x14ac:dyDescent="0.35">
      <c r="B5" s="387"/>
      <c r="C5" s="407" t="s">
        <v>995</v>
      </c>
      <c r="D5" s="407" t="s">
        <v>996</v>
      </c>
      <c r="E5" s="407" t="s">
        <v>997</v>
      </c>
      <c r="F5" s="407" t="s">
        <v>998</v>
      </c>
      <c r="G5" s="407" t="s">
        <v>999</v>
      </c>
      <c r="H5" s="407" t="s">
        <v>1000</v>
      </c>
    </row>
    <row r="6" spans="2:8" ht="28" customHeight="1" x14ac:dyDescent="0.35">
      <c r="B6" s="388">
        <v>1</v>
      </c>
      <c r="C6" s="206" t="s">
        <v>1001</v>
      </c>
      <c r="D6" s="206" t="s">
        <v>601</v>
      </c>
      <c r="E6" s="206" t="s">
        <v>1002</v>
      </c>
      <c r="F6" s="391" t="s">
        <v>603</v>
      </c>
      <c r="G6" s="206" t="s">
        <v>1003</v>
      </c>
      <c r="H6" s="206" t="s">
        <v>1004</v>
      </c>
    </row>
    <row r="7" spans="2:8" ht="42" customHeight="1" x14ac:dyDescent="0.35">
      <c r="B7" s="388">
        <v>2</v>
      </c>
      <c r="C7" s="206" t="s">
        <v>1005</v>
      </c>
      <c r="D7" s="209" t="s">
        <v>1006</v>
      </c>
      <c r="E7" s="209" t="s">
        <v>1007</v>
      </c>
      <c r="F7" s="390" t="s">
        <v>1008</v>
      </c>
      <c r="G7" s="209" t="s">
        <v>1009</v>
      </c>
      <c r="H7" s="209" t="s">
        <v>1010</v>
      </c>
    </row>
    <row r="8" spans="2:8" ht="42" customHeight="1" x14ac:dyDescent="0.35">
      <c r="B8" s="388">
        <v>3</v>
      </c>
      <c r="C8" s="209" t="s">
        <v>1011</v>
      </c>
      <c r="D8" s="209" t="s">
        <v>1012</v>
      </c>
      <c r="E8" s="209" t="s">
        <v>1013</v>
      </c>
      <c r="F8" s="390" t="s">
        <v>646</v>
      </c>
      <c r="G8" s="209" t="s">
        <v>1014</v>
      </c>
      <c r="H8" s="209" t="s">
        <v>1015</v>
      </c>
    </row>
    <row r="9" spans="2:8" ht="42" customHeight="1" x14ac:dyDescent="0.35">
      <c r="B9" s="388">
        <v>4</v>
      </c>
      <c r="C9" s="209" t="s">
        <v>1016</v>
      </c>
      <c r="D9" s="209" t="s">
        <v>1017</v>
      </c>
      <c r="E9" s="209" t="s">
        <v>1018</v>
      </c>
      <c r="F9" s="390" t="s">
        <v>1019</v>
      </c>
      <c r="G9" s="209" t="s">
        <v>1020</v>
      </c>
      <c r="H9" s="209" t="s">
        <v>1021</v>
      </c>
    </row>
    <row r="10" spans="2:8" ht="42" customHeight="1" x14ac:dyDescent="0.35">
      <c r="B10" s="388">
        <v>5</v>
      </c>
      <c r="C10" s="206" t="s">
        <v>1022</v>
      </c>
      <c r="D10" s="206" t="s">
        <v>1023</v>
      </c>
      <c r="E10" s="206" t="s">
        <v>1024</v>
      </c>
      <c r="F10" s="391" t="s">
        <v>740</v>
      </c>
      <c r="G10" s="206" t="s">
        <v>1025</v>
      </c>
      <c r="H10" s="206" t="s">
        <v>1026</v>
      </c>
    </row>
    <row r="11" spans="2:8" ht="42" customHeight="1" x14ac:dyDescent="0.35">
      <c r="B11" s="388">
        <v>6</v>
      </c>
      <c r="C11" s="206" t="s">
        <v>1027</v>
      </c>
      <c r="D11" s="206" t="s">
        <v>1028</v>
      </c>
      <c r="E11" s="206" t="s">
        <v>1029</v>
      </c>
      <c r="F11" s="390" t="s">
        <v>771</v>
      </c>
      <c r="G11" s="206" t="s">
        <v>1030</v>
      </c>
      <c r="H11" s="209" t="s">
        <v>1031</v>
      </c>
    </row>
    <row r="12" spans="2:8" ht="42" customHeight="1" x14ac:dyDescent="0.35">
      <c r="B12" s="388">
        <v>7</v>
      </c>
      <c r="C12" s="206" t="s">
        <v>1032</v>
      </c>
      <c r="D12" s="206" t="s">
        <v>1033</v>
      </c>
      <c r="E12" s="206" t="s">
        <v>1034</v>
      </c>
      <c r="F12" s="390" t="s">
        <v>802</v>
      </c>
      <c r="G12" s="206" t="s">
        <v>796</v>
      </c>
      <c r="H12" s="209" t="s">
        <v>1035</v>
      </c>
    </row>
    <row r="13" spans="2:8" ht="42" customHeight="1" x14ac:dyDescent="0.35">
      <c r="B13" s="388">
        <v>8</v>
      </c>
      <c r="C13" s="206" t="s">
        <v>1036</v>
      </c>
      <c r="D13" s="206" t="s">
        <v>1037</v>
      </c>
      <c r="E13" s="206" t="s">
        <v>1038</v>
      </c>
      <c r="F13" s="390" t="s">
        <v>1039</v>
      </c>
      <c r="G13" s="206" t="s">
        <v>1040</v>
      </c>
      <c r="H13" s="209" t="s">
        <v>1041</v>
      </c>
    </row>
    <row r="14" spans="2:8" ht="42" x14ac:dyDescent="0.35">
      <c r="B14" s="388">
        <v>9</v>
      </c>
      <c r="C14" s="209" t="s">
        <v>1042</v>
      </c>
      <c r="D14" s="206" t="s">
        <v>1043</v>
      </c>
      <c r="E14" s="206" t="s">
        <v>1044</v>
      </c>
      <c r="F14" s="390" t="s">
        <v>1045</v>
      </c>
      <c r="G14" s="206" t="s">
        <v>1046</v>
      </c>
      <c r="H14" s="206" t="s">
        <v>1047</v>
      </c>
    </row>
    <row r="15" spans="2:8" ht="42" x14ac:dyDescent="0.35">
      <c r="B15" s="388">
        <v>10</v>
      </c>
      <c r="C15" s="209" t="s">
        <v>1048</v>
      </c>
      <c r="D15" s="209" t="s">
        <v>1049</v>
      </c>
      <c r="E15" s="209" t="s">
        <v>1050</v>
      </c>
      <c r="F15" s="390" t="s">
        <v>1051</v>
      </c>
      <c r="G15" s="209" t="s">
        <v>1052</v>
      </c>
      <c r="H15" s="209" t="s">
        <v>1053</v>
      </c>
    </row>
    <row r="16" spans="2:8" ht="42" x14ac:dyDescent="0.35">
      <c r="B16" s="388">
        <v>11</v>
      </c>
      <c r="C16" s="206" t="s">
        <v>1054</v>
      </c>
      <c r="D16" s="206" t="s">
        <v>1055</v>
      </c>
      <c r="E16" s="206" t="s">
        <v>1056</v>
      </c>
      <c r="F16" s="390" t="s">
        <v>927</v>
      </c>
      <c r="G16" s="206" t="s">
        <v>1057</v>
      </c>
      <c r="H16" s="209" t="s">
        <v>1058</v>
      </c>
    </row>
  </sheetData>
  <sheetProtection algorithmName="SHA-512" hashValue="fXKxAfW2bDr2XFYUpsAiTsBuk8y+6Kdpf/KxWHaR93cYierjoy6DyXEb7NKiAx6aGXRbh47+oYILL1IXcbHpOA==" saltValue="2T6zVme+xeqDri8egZ937Q==" spinCount="100000" sheet="1" objects="1" scenarios="1"/>
  <mergeCells count="1">
    <mergeCell ref="B4:H4"/>
  </mergeCells>
  <hyperlinks>
    <hyperlink ref="F7" r:id="rId1" xr:uid="{00000000-0004-0000-4B00-000000000000}"/>
    <hyperlink ref="F8" r:id="rId2" xr:uid="{00000000-0004-0000-4B00-000001000000}"/>
    <hyperlink ref="F9" r:id="rId3" xr:uid="{00000000-0004-0000-4B00-000002000000}"/>
    <hyperlink ref="F10" r:id="rId4" xr:uid="{00000000-0004-0000-4B00-000003000000}"/>
    <hyperlink ref="F11" r:id="rId5" xr:uid="{00000000-0004-0000-4B00-000004000000}"/>
    <hyperlink ref="F12" r:id="rId6" xr:uid="{00000000-0004-0000-4B00-000005000000}"/>
    <hyperlink ref="F13" r:id="rId7" xr:uid="{00000000-0004-0000-4B00-000006000000}"/>
  </hyperlinks>
  <pageMargins left="0.7" right="0.7" top="0.75" bottom="0.75" header="0.3" footer="0.3"/>
  <pageSetup orientation="portrait"/>
  <headerFooter>
    <oddFooter>&amp;C_x000D_&amp;1#&amp;"Calibri"&amp;11&amp;K000000 Britam Public</oddFooter>
  </headerFooter>
  <drawing r:id="rId8"/>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D00-000000000000}">
  <sheetPr codeName="Sheet97">
    <tabColor rgb="FFCC9900"/>
  </sheetPr>
  <dimension ref="B4:H21"/>
  <sheetViews>
    <sheetView showGridLines="0" zoomScale="80" zoomScaleNormal="80" workbookViewId="0"/>
  </sheetViews>
  <sheetFormatPr defaultRowHeight="14.5" x14ac:dyDescent="0.35"/>
  <cols>
    <col min="2" max="2" width="3.26953125" bestFit="1" customWidth="1"/>
    <col min="3" max="3" width="28.81640625" customWidth="1"/>
    <col min="4" max="4" width="17.81640625" customWidth="1"/>
    <col min="5" max="5" width="36.81640625" customWidth="1"/>
    <col min="6" max="6" width="31.1796875" customWidth="1"/>
    <col min="7" max="7" width="30.54296875" customWidth="1"/>
    <col min="8" max="8" width="22.54296875" customWidth="1"/>
  </cols>
  <sheetData>
    <row r="4" spans="2:8" ht="14.5" customHeight="1" x14ac:dyDescent="0.35">
      <c r="B4" s="836" t="s">
        <v>1593</v>
      </c>
      <c r="C4" s="723"/>
      <c r="D4" s="723"/>
      <c r="E4" s="723"/>
      <c r="F4" s="723"/>
      <c r="G4" s="723"/>
      <c r="H4" s="724"/>
    </row>
    <row r="5" spans="2:8" x14ac:dyDescent="0.35">
      <c r="B5" s="387"/>
      <c r="C5" s="407" t="s">
        <v>1059</v>
      </c>
      <c r="D5" s="407" t="s">
        <v>996</v>
      </c>
      <c r="E5" s="407" t="s">
        <v>997</v>
      </c>
      <c r="F5" s="407" t="s">
        <v>998</v>
      </c>
      <c r="G5" s="407" t="s">
        <v>999</v>
      </c>
      <c r="H5" s="407" t="s">
        <v>1000</v>
      </c>
    </row>
    <row r="6" spans="2:8" ht="28" customHeight="1" x14ac:dyDescent="0.35">
      <c r="B6" s="388">
        <v>1</v>
      </c>
      <c r="C6" s="209" t="s">
        <v>923</v>
      </c>
      <c r="D6" s="206" t="s">
        <v>1060</v>
      </c>
      <c r="E6" s="206" t="s">
        <v>1061</v>
      </c>
      <c r="F6" s="390" t="s">
        <v>1062</v>
      </c>
      <c r="G6" s="206" t="s">
        <v>1063</v>
      </c>
      <c r="H6" s="206" t="s">
        <v>1577</v>
      </c>
    </row>
    <row r="7" spans="2:8" ht="42" customHeight="1" x14ac:dyDescent="0.35">
      <c r="B7" s="388">
        <v>2</v>
      </c>
      <c r="C7" s="206" t="s">
        <v>1064</v>
      </c>
      <c r="D7" s="209" t="s">
        <v>1065</v>
      </c>
      <c r="E7" s="209" t="s">
        <v>1066</v>
      </c>
      <c r="F7" s="390" t="s">
        <v>1067</v>
      </c>
      <c r="G7" s="209" t="s">
        <v>1068</v>
      </c>
      <c r="H7" s="209" t="s">
        <v>1069</v>
      </c>
    </row>
    <row r="8" spans="2:8" ht="42" customHeight="1" x14ac:dyDescent="0.35">
      <c r="B8" s="388">
        <v>3</v>
      </c>
      <c r="C8" s="209" t="s">
        <v>1070</v>
      </c>
      <c r="D8" s="209" t="s">
        <v>1071</v>
      </c>
      <c r="E8" s="209" t="s">
        <v>1072</v>
      </c>
      <c r="F8" s="390" t="s">
        <v>1073</v>
      </c>
      <c r="G8" s="209" t="s">
        <v>1074</v>
      </c>
      <c r="H8" s="209" t="s">
        <v>1075</v>
      </c>
    </row>
    <row r="9" spans="2:8" ht="28" customHeight="1" x14ac:dyDescent="0.35">
      <c r="B9" s="388">
        <v>4</v>
      </c>
      <c r="C9" s="206" t="s">
        <v>1076</v>
      </c>
      <c r="D9" s="206" t="s">
        <v>573</v>
      </c>
      <c r="E9" s="206" t="s">
        <v>1077</v>
      </c>
      <c r="F9" s="391" t="s">
        <v>1078</v>
      </c>
      <c r="G9" s="206" t="s">
        <v>1079</v>
      </c>
      <c r="H9" s="206" t="s">
        <v>1579</v>
      </c>
    </row>
    <row r="10" spans="2:8" ht="28" customHeight="1" x14ac:dyDescent="0.35">
      <c r="B10" s="388">
        <v>5</v>
      </c>
      <c r="C10" s="206" t="s">
        <v>1080</v>
      </c>
      <c r="D10" s="206" t="s">
        <v>573</v>
      </c>
      <c r="E10" s="206" t="s">
        <v>1081</v>
      </c>
      <c r="F10" s="390" t="s">
        <v>1082</v>
      </c>
      <c r="G10" s="209" t="s">
        <v>1079</v>
      </c>
      <c r="H10" s="209" t="s">
        <v>1083</v>
      </c>
    </row>
    <row r="11" spans="2:8" ht="42" customHeight="1" x14ac:dyDescent="0.35">
      <c r="B11" s="388">
        <v>6</v>
      </c>
      <c r="C11" s="206" t="s">
        <v>1084</v>
      </c>
      <c r="D11" s="206" t="s">
        <v>1085</v>
      </c>
      <c r="E11" s="206" t="s">
        <v>1086</v>
      </c>
      <c r="F11" s="390" t="s">
        <v>573</v>
      </c>
      <c r="G11" s="206" t="s">
        <v>1087</v>
      </c>
      <c r="H11" s="209" t="s">
        <v>1088</v>
      </c>
    </row>
    <row r="12" spans="2:8" ht="42" customHeight="1" x14ac:dyDescent="0.35">
      <c r="B12" s="388">
        <v>7</v>
      </c>
      <c r="C12" s="206" t="s">
        <v>1089</v>
      </c>
      <c r="D12" s="206" t="s">
        <v>1090</v>
      </c>
      <c r="E12" s="206" t="s">
        <v>1091</v>
      </c>
      <c r="F12" s="390" t="s">
        <v>1092</v>
      </c>
      <c r="G12" s="206" t="s">
        <v>1079</v>
      </c>
      <c r="H12" s="209" t="s">
        <v>1093</v>
      </c>
    </row>
    <row r="13" spans="2:8" ht="42" customHeight="1" x14ac:dyDescent="0.35">
      <c r="B13" s="388">
        <v>8</v>
      </c>
      <c r="C13" s="206" t="s">
        <v>1094</v>
      </c>
      <c r="D13" s="206" t="s">
        <v>1095</v>
      </c>
      <c r="E13" s="206" t="s">
        <v>1096</v>
      </c>
      <c r="F13" s="390" t="s">
        <v>1097</v>
      </c>
      <c r="G13" s="206" t="s">
        <v>1098</v>
      </c>
      <c r="H13" s="209" t="s">
        <v>1099</v>
      </c>
    </row>
    <row r="14" spans="2:8" ht="42" customHeight="1" x14ac:dyDescent="0.35">
      <c r="B14" s="388">
        <v>9</v>
      </c>
      <c r="C14" s="206" t="s">
        <v>1100</v>
      </c>
      <c r="D14" s="206" t="s">
        <v>1101</v>
      </c>
      <c r="E14" s="206" t="s">
        <v>1102</v>
      </c>
      <c r="F14" s="390" t="s">
        <v>573</v>
      </c>
      <c r="G14" s="206" t="s">
        <v>1103</v>
      </c>
      <c r="H14" s="209" t="s">
        <v>1104</v>
      </c>
    </row>
    <row r="15" spans="2:8" ht="42" customHeight="1" x14ac:dyDescent="0.35">
      <c r="B15" s="388">
        <v>10</v>
      </c>
      <c r="C15" s="206" t="s">
        <v>1105</v>
      </c>
      <c r="D15" s="206" t="s">
        <v>1106</v>
      </c>
      <c r="E15" s="206" t="s">
        <v>1107</v>
      </c>
      <c r="F15" s="390" t="s">
        <v>1108</v>
      </c>
      <c r="G15" s="206" t="s">
        <v>1109</v>
      </c>
      <c r="H15" s="209" t="s">
        <v>1110</v>
      </c>
    </row>
    <row r="16" spans="2:8" ht="42" customHeight="1" x14ac:dyDescent="0.35">
      <c r="B16" s="388">
        <v>11</v>
      </c>
      <c r="C16" s="206" t="s">
        <v>1111</v>
      </c>
      <c r="D16" s="206" t="s">
        <v>1112</v>
      </c>
      <c r="E16" s="206" t="s">
        <v>1113</v>
      </c>
      <c r="F16" s="390" t="s">
        <v>573</v>
      </c>
      <c r="G16" s="206" t="s">
        <v>1114</v>
      </c>
      <c r="H16" s="209" t="s">
        <v>1115</v>
      </c>
    </row>
    <row r="17" spans="2:8" ht="28" customHeight="1" x14ac:dyDescent="0.35">
      <c r="B17" s="388">
        <v>12</v>
      </c>
      <c r="C17" s="209" t="s">
        <v>1116</v>
      </c>
      <c r="D17" s="209" t="s">
        <v>1117</v>
      </c>
      <c r="E17" s="209" t="s">
        <v>1118</v>
      </c>
      <c r="F17" s="390" t="s">
        <v>1119</v>
      </c>
      <c r="G17" s="209" t="s">
        <v>1120</v>
      </c>
      <c r="H17" s="209" t="s">
        <v>1121</v>
      </c>
    </row>
    <row r="18" spans="2:8" ht="28" customHeight="1" x14ac:dyDescent="0.35">
      <c r="B18" s="388">
        <v>13</v>
      </c>
      <c r="C18" s="394" t="s">
        <v>1122</v>
      </c>
      <c r="D18" s="394" t="s">
        <v>1123</v>
      </c>
      <c r="E18" s="394" t="s">
        <v>1124</v>
      </c>
      <c r="F18" s="390" t="s">
        <v>1125</v>
      </c>
      <c r="G18" s="405" t="s">
        <v>1126</v>
      </c>
      <c r="H18" s="209" t="s">
        <v>1127</v>
      </c>
    </row>
    <row r="19" spans="2:8" ht="42" customHeight="1" x14ac:dyDescent="0.35">
      <c r="B19" s="388">
        <v>14</v>
      </c>
      <c r="C19" s="394" t="s">
        <v>1128</v>
      </c>
      <c r="D19" s="209" t="s">
        <v>1129</v>
      </c>
      <c r="E19" s="394" t="s">
        <v>1130</v>
      </c>
      <c r="F19" s="390" t="s">
        <v>1131</v>
      </c>
      <c r="G19" s="405" t="s">
        <v>1132</v>
      </c>
      <c r="H19" s="209" t="s">
        <v>1133</v>
      </c>
    </row>
    <row r="20" spans="2:8" ht="28" customHeight="1" x14ac:dyDescent="0.35">
      <c r="B20" s="388">
        <v>15</v>
      </c>
      <c r="C20" s="394" t="s">
        <v>1134</v>
      </c>
      <c r="D20" s="209" t="s">
        <v>573</v>
      </c>
      <c r="E20" s="394" t="s">
        <v>1135</v>
      </c>
      <c r="F20" s="390" t="s">
        <v>1136</v>
      </c>
      <c r="G20" s="405" t="s">
        <v>1137</v>
      </c>
      <c r="H20" s="209" t="s">
        <v>1138</v>
      </c>
    </row>
    <row r="21" spans="2:8" ht="42" customHeight="1" x14ac:dyDescent="0.35">
      <c r="B21" s="388">
        <v>16</v>
      </c>
      <c r="C21" s="206" t="s">
        <v>1139</v>
      </c>
      <c r="D21" s="209" t="s">
        <v>1140</v>
      </c>
      <c r="E21" s="406" t="s">
        <v>573</v>
      </c>
      <c r="F21" s="390" t="s">
        <v>1141</v>
      </c>
      <c r="G21" s="209" t="s">
        <v>1142</v>
      </c>
      <c r="H21" s="209" t="s">
        <v>1578</v>
      </c>
    </row>
  </sheetData>
  <sheetProtection algorithmName="SHA-512" hashValue="y6/a0JQiH6OoU6MewVUtvH7t2TTrJdeF6VU/NnSUHsuJFeXwfKn9wyRyz2UPjLkSwcVXltzeQ8qux6iomQCNAw==" saltValue="rkjfdNVYUtc1QRNefNqjhQ==" spinCount="100000" sheet="1" objects="1" scenarios="1"/>
  <mergeCells count="1">
    <mergeCell ref="B4:H4"/>
  </mergeCells>
  <hyperlinks>
    <hyperlink ref="F6" r:id="rId1" xr:uid="{00000000-0004-0000-4D00-000000000000}"/>
    <hyperlink ref="F7" r:id="rId2" xr:uid="{00000000-0004-0000-4D00-000001000000}"/>
    <hyperlink ref="F8" r:id="rId3" xr:uid="{00000000-0004-0000-4D00-000002000000}"/>
    <hyperlink ref="F9" r:id="rId4" xr:uid="{00000000-0004-0000-4D00-000003000000}"/>
    <hyperlink ref="F10" r:id="rId5" xr:uid="{00000000-0004-0000-4D00-000004000000}"/>
    <hyperlink ref="F12" r:id="rId6" xr:uid="{00000000-0004-0000-4D00-000005000000}"/>
    <hyperlink ref="F13" r:id="rId7" xr:uid="{00000000-0004-0000-4D00-000006000000}"/>
    <hyperlink ref="F15" r:id="rId8" xr:uid="{00000000-0004-0000-4D00-000007000000}"/>
    <hyperlink ref="F17" r:id="rId9" xr:uid="{00000000-0004-0000-4D00-000008000000}"/>
    <hyperlink ref="F18" r:id="rId10" xr:uid="{00000000-0004-0000-4D00-000009000000}"/>
    <hyperlink ref="F19" r:id="rId11" xr:uid="{00000000-0004-0000-4D00-00000A000000}"/>
    <hyperlink ref="F20" r:id="rId12" xr:uid="{00000000-0004-0000-4D00-00000B000000}"/>
  </hyperlinks>
  <pageMargins left="0.7" right="0.7" top="0.75" bottom="0.75" header="0.3" footer="0.3"/>
  <pageSetup orientation="portrait"/>
  <headerFooter>
    <oddFooter>&amp;C_x000D_&amp;1#&amp;"Calibri"&amp;11&amp;K000000 Britam Public</oddFooter>
  </headerFooter>
  <drawing r:id="rId13"/>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E00-000000000000}">
  <sheetPr codeName="Sheet98">
    <tabColor rgb="FFCC9900"/>
  </sheetPr>
  <dimension ref="B2:K20"/>
  <sheetViews>
    <sheetView topLeftCell="A19" zoomScale="90" zoomScaleNormal="90" workbookViewId="0">
      <selection activeCell="E27" sqref="E27"/>
    </sheetView>
  </sheetViews>
  <sheetFormatPr defaultRowHeight="12.5" x14ac:dyDescent="0.35"/>
  <cols>
    <col min="1" max="1" width="9.1796875" style="203" customWidth="1"/>
    <col min="2" max="2" width="6.54296875" style="402" customWidth="1"/>
    <col min="3" max="3" width="31.81640625" style="203" customWidth="1"/>
    <col min="4" max="4" width="17" style="212" customWidth="1"/>
    <col min="5" max="5" width="33.1796875" style="203" bestFit="1" customWidth="1"/>
    <col min="6" max="6" width="25.54296875" style="213" customWidth="1"/>
    <col min="7" max="7" width="32.1796875" style="214" customWidth="1"/>
    <col min="8" max="8" width="22.1796875" style="214" customWidth="1"/>
    <col min="9" max="9" width="38.54296875" style="214" customWidth="1"/>
    <col min="10" max="10" width="22.1796875" style="214" customWidth="1"/>
    <col min="11" max="11" width="15.54296875" style="397" customWidth="1"/>
    <col min="12" max="12" width="13.1796875" style="203" customWidth="1"/>
    <col min="13" max="256" width="8.7265625" style="203" customWidth="1"/>
    <col min="257" max="257" width="9.1796875" style="203" customWidth="1"/>
    <col min="258" max="258" width="6.54296875" style="203" customWidth="1"/>
    <col min="259" max="259" width="35.1796875" style="203" customWidth="1"/>
    <col min="260" max="260" width="17" style="203" customWidth="1"/>
    <col min="261" max="261" width="33.1796875" style="203" bestFit="1" customWidth="1"/>
    <col min="262" max="262" width="25.54296875" style="203" customWidth="1"/>
    <col min="263" max="263" width="32.1796875" style="203" customWidth="1"/>
    <col min="264" max="264" width="22.1796875" style="203" customWidth="1"/>
    <col min="265" max="265" width="38.54296875" style="203" customWidth="1"/>
    <col min="266" max="266" width="20" style="203" customWidth="1"/>
    <col min="267" max="267" width="15.54296875" style="203" customWidth="1"/>
    <col min="268" max="268" width="13.1796875" style="203" customWidth="1"/>
    <col min="269" max="512" width="8.7265625" style="203" customWidth="1"/>
    <col min="513" max="513" width="9.1796875" style="203" customWidth="1"/>
    <col min="514" max="514" width="6.54296875" style="203" customWidth="1"/>
    <col min="515" max="515" width="35.1796875" style="203" customWidth="1"/>
    <col min="516" max="516" width="17" style="203" customWidth="1"/>
    <col min="517" max="517" width="33.1796875" style="203" bestFit="1" customWidth="1"/>
    <col min="518" max="518" width="25.54296875" style="203" customWidth="1"/>
    <col min="519" max="519" width="32.1796875" style="203" customWidth="1"/>
    <col min="520" max="520" width="22.1796875" style="203" customWidth="1"/>
    <col min="521" max="521" width="38.54296875" style="203" customWidth="1"/>
    <col min="522" max="522" width="20" style="203" customWidth="1"/>
    <col min="523" max="523" width="15.54296875" style="203" customWidth="1"/>
    <col min="524" max="524" width="13.1796875" style="203" customWidth="1"/>
    <col min="525" max="768" width="8.7265625" style="203" customWidth="1"/>
    <col min="769" max="769" width="9.1796875" style="203" customWidth="1"/>
    <col min="770" max="770" width="6.54296875" style="203" customWidth="1"/>
    <col min="771" max="771" width="35.1796875" style="203" customWidth="1"/>
    <col min="772" max="772" width="17" style="203" customWidth="1"/>
    <col min="773" max="773" width="33.1796875" style="203" bestFit="1" customWidth="1"/>
    <col min="774" max="774" width="25.54296875" style="203" customWidth="1"/>
    <col min="775" max="775" width="32.1796875" style="203" customWidth="1"/>
    <col min="776" max="776" width="22.1796875" style="203" customWidth="1"/>
    <col min="777" max="777" width="38.54296875" style="203" customWidth="1"/>
    <col min="778" max="778" width="20" style="203" customWidth="1"/>
    <col min="779" max="779" width="15.54296875" style="203" customWidth="1"/>
    <col min="780" max="780" width="13.1796875" style="203" customWidth="1"/>
    <col min="781" max="1024" width="8.7265625" style="203" customWidth="1"/>
    <col min="1025" max="1025" width="9.1796875" style="203" customWidth="1"/>
    <col min="1026" max="1026" width="6.54296875" style="203" customWidth="1"/>
    <col min="1027" max="1027" width="35.1796875" style="203" customWidth="1"/>
    <col min="1028" max="1028" width="17" style="203" customWidth="1"/>
    <col min="1029" max="1029" width="33.1796875" style="203" bestFit="1" customWidth="1"/>
    <col min="1030" max="1030" width="25.54296875" style="203" customWidth="1"/>
    <col min="1031" max="1031" width="32.1796875" style="203" customWidth="1"/>
    <col min="1032" max="1032" width="22.1796875" style="203" customWidth="1"/>
    <col min="1033" max="1033" width="38.54296875" style="203" customWidth="1"/>
    <col min="1034" max="1034" width="20" style="203" customWidth="1"/>
    <col min="1035" max="1035" width="15.54296875" style="203" customWidth="1"/>
    <col min="1036" max="1036" width="13.1796875" style="203" customWidth="1"/>
    <col min="1037" max="1280" width="8.7265625" style="203" customWidth="1"/>
    <col min="1281" max="1281" width="9.1796875" style="203" customWidth="1"/>
    <col min="1282" max="1282" width="6.54296875" style="203" customWidth="1"/>
    <col min="1283" max="1283" width="35.1796875" style="203" customWidth="1"/>
    <col min="1284" max="1284" width="17" style="203" customWidth="1"/>
    <col min="1285" max="1285" width="33.1796875" style="203" bestFit="1" customWidth="1"/>
    <col min="1286" max="1286" width="25.54296875" style="203" customWidth="1"/>
    <col min="1287" max="1287" width="32.1796875" style="203" customWidth="1"/>
    <col min="1288" max="1288" width="22.1796875" style="203" customWidth="1"/>
    <col min="1289" max="1289" width="38.54296875" style="203" customWidth="1"/>
    <col min="1290" max="1290" width="20" style="203" customWidth="1"/>
    <col min="1291" max="1291" width="15.54296875" style="203" customWidth="1"/>
    <col min="1292" max="1292" width="13.1796875" style="203" customWidth="1"/>
    <col min="1293" max="1536" width="8.7265625" style="203" customWidth="1"/>
    <col min="1537" max="1537" width="9.1796875" style="203" customWidth="1"/>
    <col min="1538" max="1538" width="6.54296875" style="203" customWidth="1"/>
    <col min="1539" max="1539" width="35.1796875" style="203" customWidth="1"/>
    <col min="1540" max="1540" width="17" style="203" customWidth="1"/>
    <col min="1541" max="1541" width="33.1796875" style="203" bestFit="1" customWidth="1"/>
    <col min="1542" max="1542" width="25.54296875" style="203" customWidth="1"/>
    <col min="1543" max="1543" width="32.1796875" style="203" customWidth="1"/>
    <col min="1544" max="1544" width="22.1796875" style="203" customWidth="1"/>
    <col min="1545" max="1545" width="38.54296875" style="203" customWidth="1"/>
    <col min="1546" max="1546" width="20" style="203" customWidth="1"/>
    <col min="1547" max="1547" width="15.54296875" style="203" customWidth="1"/>
    <col min="1548" max="1548" width="13.1796875" style="203" customWidth="1"/>
    <col min="1549" max="1792" width="8.7265625" style="203" customWidth="1"/>
    <col min="1793" max="1793" width="9.1796875" style="203" customWidth="1"/>
    <col min="1794" max="1794" width="6.54296875" style="203" customWidth="1"/>
    <col min="1795" max="1795" width="35.1796875" style="203" customWidth="1"/>
    <col min="1796" max="1796" width="17" style="203" customWidth="1"/>
    <col min="1797" max="1797" width="33.1796875" style="203" bestFit="1" customWidth="1"/>
    <col min="1798" max="1798" width="25.54296875" style="203" customWidth="1"/>
    <col min="1799" max="1799" width="32.1796875" style="203" customWidth="1"/>
    <col min="1800" max="1800" width="22.1796875" style="203" customWidth="1"/>
    <col min="1801" max="1801" width="38.54296875" style="203" customWidth="1"/>
    <col min="1802" max="1802" width="20" style="203" customWidth="1"/>
    <col min="1803" max="1803" width="15.54296875" style="203" customWidth="1"/>
    <col min="1804" max="1804" width="13.1796875" style="203" customWidth="1"/>
    <col min="1805" max="2048" width="8.7265625" style="203" customWidth="1"/>
    <col min="2049" max="2049" width="9.1796875" style="203" customWidth="1"/>
    <col min="2050" max="2050" width="6.54296875" style="203" customWidth="1"/>
    <col min="2051" max="2051" width="35.1796875" style="203" customWidth="1"/>
    <col min="2052" max="2052" width="17" style="203" customWidth="1"/>
    <col min="2053" max="2053" width="33.1796875" style="203" bestFit="1" customWidth="1"/>
    <col min="2054" max="2054" width="25.54296875" style="203" customWidth="1"/>
    <col min="2055" max="2055" width="32.1796875" style="203" customWidth="1"/>
    <col min="2056" max="2056" width="22.1796875" style="203" customWidth="1"/>
    <col min="2057" max="2057" width="38.54296875" style="203" customWidth="1"/>
    <col min="2058" max="2058" width="20" style="203" customWidth="1"/>
    <col min="2059" max="2059" width="15.54296875" style="203" customWidth="1"/>
    <col min="2060" max="2060" width="13.1796875" style="203" customWidth="1"/>
    <col min="2061" max="2304" width="8.7265625" style="203" customWidth="1"/>
    <col min="2305" max="2305" width="9.1796875" style="203" customWidth="1"/>
    <col min="2306" max="2306" width="6.54296875" style="203" customWidth="1"/>
    <col min="2307" max="2307" width="35.1796875" style="203" customWidth="1"/>
    <col min="2308" max="2308" width="17" style="203" customWidth="1"/>
    <col min="2309" max="2309" width="33.1796875" style="203" bestFit="1" customWidth="1"/>
    <col min="2310" max="2310" width="25.54296875" style="203" customWidth="1"/>
    <col min="2311" max="2311" width="32.1796875" style="203" customWidth="1"/>
    <col min="2312" max="2312" width="22.1796875" style="203" customWidth="1"/>
    <col min="2313" max="2313" width="38.54296875" style="203" customWidth="1"/>
    <col min="2314" max="2314" width="20" style="203" customWidth="1"/>
    <col min="2315" max="2315" width="15.54296875" style="203" customWidth="1"/>
    <col min="2316" max="2316" width="13.1796875" style="203" customWidth="1"/>
    <col min="2317" max="2560" width="8.7265625" style="203" customWidth="1"/>
    <col min="2561" max="2561" width="9.1796875" style="203" customWidth="1"/>
    <col min="2562" max="2562" width="6.54296875" style="203" customWidth="1"/>
    <col min="2563" max="2563" width="35.1796875" style="203" customWidth="1"/>
    <col min="2564" max="2564" width="17" style="203" customWidth="1"/>
    <col min="2565" max="2565" width="33.1796875" style="203" bestFit="1" customWidth="1"/>
    <col min="2566" max="2566" width="25.54296875" style="203" customWidth="1"/>
    <col min="2567" max="2567" width="32.1796875" style="203" customWidth="1"/>
    <col min="2568" max="2568" width="22.1796875" style="203" customWidth="1"/>
    <col min="2569" max="2569" width="38.54296875" style="203" customWidth="1"/>
    <col min="2570" max="2570" width="20" style="203" customWidth="1"/>
    <col min="2571" max="2571" width="15.54296875" style="203" customWidth="1"/>
    <col min="2572" max="2572" width="13.1796875" style="203" customWidth="1"/>
    <col min="2573" max="2816" width="8.7265625" style="203" customWidth="1"/>
    <col min="2817" max="2817" width="9.1796875" style="203" customWidth="1"/>
    <col min="2818" max="2818" width="6.54296875" style="203" customWidth="1"/>
    <col min="2819" max="2819" width="35.1796875" style="203" customWidth="1"/>
    <col min="2820" max="2820" width="17" style="203" customWidth="1"/>
    <col min="2821" max="2821" width="33.1796875" style="203" bestFit="1" customWidth="1"/>
    <col min="2822" max="2822" width="25.54296875" style="203" customWidth="1"/>
    <col min="2823" max="2823" width="32.1796875" style="203" customWidth="1"/>
    <col min="2824" max="2824" width="22.1796875" style="203" customWidth="1"/>
    <col min="2825" max="2825" width="38.54296875" style="203" customWidth="1"/>
    <col min="2826" max="2826" width="20" style="203" customWidth="1"/>
    <col min="2827" max="2827" width="15.54296875" style="203" customWidth="1"/>
    <col min="2828" max="2828" width="13.1796875" style="203" customWidth="1"/>
    <col min="2829" max="3072" width="8.7265625" style="203" customWidth="1"/>
    <col min="3073" max="3073" width="9.1796875" style="203" customWidth="1"/>
    <col min="3074" max="3074" width="6.54296875" style="203" customWidth="1"/>
    <col min="3075" max="3075" width="35.1796875" style="203" customWidth="1"/>
    <col min="3076" max="3076" width="17" style="203" customWidth="1"/>
    <col min="3077" max="3077" width="33.1796875" style="203" bestFit="1" customWidth="1"/>
    <col min="3078" max="3078" width="25.54296875" style="203" customWidth="1"/>
    <col min="3079" max="3079" width="32.1796875" style="203" customWidth="1"/>
    <col min="3080" max="3080" width="22.1796875" style="203" customWidth="1"/>
    <col min="3081" max="3081" width="38.54296875" style="203" customWidth="1"/>
    <col min="3082" max="3082" width="20" style="203" customWidth="1"/>
    <col min="3083" max="3083" width="15.54296875" style="203" customWidth="1"/>
    <col min="3084" max="3084" width="13.1796875" style="203" customWidth="1"/>
    <col min="3085" max="3328" width="8.7265625" style="203" customWidth="1"/>
    <col min="3329" max="3329" width="9.1796875" style="203" customWidth="1"/>
    <col min="3330" max="3330" width="6.54296875" style="203" customWidth="1"/>
    <col min="3331" max="3331" width="35.1796875" style="203" customWidth="1"/>
    <col min="3332" max="3332" width="17" style="203" customWidth="1"/>
    <col min="3333" max="3333" width="33.1796875" style="203" bestFit="1" customWidth="1"/>
    <col min="3334" max="3334" width="25.54296875" style="203" customWidth="1"/>
    <col min="3335" max="3335" width="32.1796875" style="203" customWidth="1"/>
    <col min="3336" max="3336" width="22.1796875" style="203" customWidth="1"/>
    <col min="3337" max="3337" width="38.54296875" style="203" customWidth="1"/>
    <col min="3338" max="3338" width="20" style="203" customWidth="1"/>
    <col min="3339" max="3339" width="15.54296875" style="203" customWidth="1"/>
    <col min="3340" max="3340" width="13.1796875" style="203" customWidth="1"/>
    <col min="3341" max="3584" width="8.7265625" style="203" customWidth="1"/>
    <col min="3585" max="3585" width="9.1796875" style="203" customWidth="1"/>
    <col min="3586" max="3586" width="6.54296875" style="203" customWidth="1"/>
    <col min="3587" max="3587" width="35.1796875" style="203" customWidth="1"/>
    <col min="3588" max="3588" width="17" style="203" customWidth="1"/>
    <col min="3589" max="3589" width="33.1796875" style="203" bestFit="1" customWidth="1"/>
    <col min="3590" max="3590" width="25.54296875" style="203" customWidth="1"/>
    <col min="3591" max="3591" width="32.1796875" style="203" customWidth="1"/>
    <col min="3592" max="3592" width="22.1796875" style="203" customWidth="1"/>
    <col min="3593" max="3593" width="38.54296875" style="203" customWidth="1"/>
    <col min="3594" max="3594" width="20" style="203" customWidth="1"/>
    <col min="3595" max="3595" width="15.54296875" style="203" customWidth="1"/>
    <col min="3596" max="3596" width="13.1796875" style="203" customWidth="1"/>
    <col min="3597" max="3840" width="8.7265625" style="203" customWidth="1"/>
    <col min="3841" max="3841" width="9.1796875" style="203" customWidth="1"/>
    <col min="3842" max="3842" width="6.54296875" style="203" customWidth="1"/>
    <col min="3843" max="3843" width="35.1796875" style="203" customWidth="1"/>
    <col min="3844" max="3844" width="17" style="203" customWidth="1"/>
    <col min="3845" max="3845" width="33.1796875" style="203" bestFit="1" customWidth="1"/>
    <col min="3846" max="3846" width="25.54296875" style="203" customWidth="1"/>
    <col min="3847" max="3847" width="32.1796875" style="203" customWidth="1"/>
    <col min="3848" max="3848" width="22.1796875" style="203" customWidth="1"/>
    <col min="3849" max="3849" width="38.54296875" style="203" customWidth="1"/>
    <col min="3850" max="3850" width="20" style="203" customWidth="1"/>
    <col min="3851" max="3851" width="15.54296875" style="203" customWidth="1"/>
    <col min="3852" max="3852" width="13.1796875" style="203" customWidth="1"/>
    <col min="3853" max="4096" width="8.7265625" style="203" customWidth="1"/>
    <col min="4097" max="4097" width="9.1796875" style="203" customWidth="1"/>
    <col min="4098" max="4098" width="6.54296875" style="203" customWidth="1"/>
    <col min="4099" max="4099" width="35.1796875" style="203" customWidth="1"/>
    <col min="4100" max="4100" width="17" style="203" customWidth="1"/>
    <col min="4101" max="4101" width="33.1796875" style="203" bestFit="1" customWidth="1"/>
    <col min="4102" max="4102" width="25.54296875" style="203" customWidth="1"/>
    <col min="4103" max="4103" width="32.1796875" style="203" customWidth="1"/>
    <col min="4104" max="4104" width="22.1796875" style="203" customWidth="1"/>
    <col min="4105" max="4105" width="38.54296875" style="203" customWidth="1"/>
    <col min="4106" max="4106" width="20" style="203" customWidth="1"/>
    <col min="4107" max="4107" width="15.54296875" style="203" customWidth="1"/>
    <col min="4108" max="4108" width="13.1796875" style="203" customWidth="1"/>
    <col min="4109" max="4352" width="8.7265625" style="203" customWidth="1"/>
    <col min="4353" max="4353" width="9.1796875" style="203" customWidth="1"/>
    <col min="4354" max="4354" width="6.54296875" style="203" customWidth="1"/>
    <col min="4355" max="4355" width="35.1796875" style="203" customWidth="1"/>
    <col min="4356" max="4356" width="17" style="203" customWidth="1"/>
    <col min="4357" max="4357" width="33.1796875" style="203" bestFit="1" customWidth="1"/>
    <col min="4358" max="4358" width="25.54296875" style="203" customWidth="1"/>
    <col min="4359" max="4359" width="32.1796875" style="203" customWidth="1"/>
    <col min="4360" max="4360" width="22.1796875" style="203" customWidth="1"/>
    <col min="4361" max="4361" width="38.54296875" style="203" customWidth="1"/>
    <col min="4362" max="4362" width="20" style="203" customWidth="1"/>
    <col min="4363" max="4363" width="15.54296875" style="203" customWidth="1"/>
    <col min="4364" max="4364" width="13.1796875" style="203" customWidth="1"/>
    <col min="4365" max="4608" width="8.7265625" style="203" customWidth="1"/>
    <col min="4609" max="4609" width="9.1796875" style="203" customWidth="1"/>
    <col min="4610" max="4610" width="6.54296875" style="203" customWidth="1"/>
    <col min="4611" max="4611" width="35.1796875" style="203" customWidth="1"/>
    <col min="4612" max="4612" width="17" style="203" customWidth="1"/>
    <col min="4613" max="4613" width="33.1796875" style="203" bestFit="1" customWidth="1"/>
    <col min="4614" max="4614" width="25.54296875" style="203" customWidth="1"/>
    <col min="4615" max="4615" width="32.1796875" style="203" customWidth="1"/>
    <col min="4616" max="4616" width="22.1796875" style="203" customWidth="1"/>
    <col min="4617" max="4617" width="38.54296875" style="203" customWidth="1"/>
    <col min="4618" max="4618" width="20" style="203" customWidth="1"/>
    <col min="4619" max="4619" width="15.54296875" style="203" customWidth="1"/>
    <col min="4620" max="4620" width="13.1796875" style="203" customWidth="1"/>
    <col min="4621" max="4864" width="8.7265625" style="203" customWidth="1"/>
    <col min="4865" max="4865" width="9.1796875" style="203" customWidth="1"/>
    <col min="4866" max="4866" width="6.54296875" style="203" customWidth="1"/>
    <col min="4867" max="4867" width="35.1796875" style="203" customWidth="1"/>
    <col min="4868" max="4868" width="17" style="203" customWidth="1"/>
    <col min="4869" max="4869" width="33.1796875" style="203" bestFit="1" customWidth="1"/>
    <col min="4870" max="4870" width="25.54296875" style="203" customWidth="1"/>
    <col min="4871" max="4871" width="32.1796875" style="203" customWidth="1"/>
    <col min="4872" max="4872" width="22.1796875" style="203" customWidth="1"/>
    <col min="4873" max="4873" width="38.54296875" style="203" customWidth="1"/>
    <col min="4874" max="4874" width="20" style="203" customWidth="1"/>
    <col min="4875" max="4875" width="15.54296875" style="203" customWidth="1"/>
    <col min="4876" max="4876" width="13.1796875" style="203" customWidth="1"/>
    <col min="4877" max="5120" width="8.7265625" style="203" customWidth="1"/>
    <col min="5121" max="5121" width="9.1796875" style="203" customWidth="1"/>
    <col min="5122" max="5122" width="6.54296875" style="203" customWidth="1"/>
    <col min="5123" max="5123" width="35.1796875" style="203" customWidth="1"/>
    <col min="5124" max="5124" width="17" style="203" customWidth="1"/>
    <col min="5125" max="5125" width="33.1796875" style="203" bestFit="1" customWidth="1"/>
    <col min="5126" max="5126" width="25.54296875" style="203" customWidth="1"/>
    <col min="5127" max="5127" width="32.1796875" style="203" customWidth="1"/>
    <col min="5128" max="5128" width="22.1796875" style="203" customWidth="1"/>
    <col min="5129" max="5129" width="38.54296875" style="203" customWidth="1"/>
    <col min="5130" max="5130" width="20" style="203" customWidth="1"/>
    <col min="5131" max="5131" width="15.54296875" style="203" customWidth="1"/>
    <col min="5132" max="5132" width="13.1796875" style="203" customWidth="1"/>
    <col min="5133" max="5376" width="8.7265625" style="203" customWidth="1"/>
    <col min="5377" max="5377" width="9.1796875" style="203" customWidth="1"/>
    <col min="5378" max="5378" width="6.54296875" style="203" customWidth="1"/>
    <col min="5379" max="5379" width="35.1796875" style="203" customWidth="1"/>
    <col min="5380" max="5380" width="17" style="203" customWidth="1"/>
    <col min="5381" max="5381" width="33.1796875" style="203" bestFit="1" customWidth="1"/>
    <col min="5382" max="5382" width="25.54296875" style="203" customWidth="1"/>
    <col min="5383" max="5383" width="32.1796875" style="203" customWidth="1"/>
    <col min="5384" max="5384" width="22.1796875" style="203" customWidth="1"/>
    <col min="5385" max="5385" width="38.54296875" style="203" customWidth="1"/>
    <col min="5386" max="5386" width="20" style="203" customWidth="1"/>
    <col min="5387" max="5387" width="15.54296875" style="203" customWidth="1"/>
    <col min="5388" max="5388" width="13.1796875" style="203" customWidth="1"/>
    <col min="5389" max="5632" width="8.7265625" style="203" customWidth="1"/>
    <col min="5633" max="5633" width="9.1796875" style="203" customWidth="1"/>
    <col min="5634" max="5634" width="6.54296875" style="203" customWidth="1"/>
    <col min="5635" max="5635" width="35.1796875" style="203" customWidth="1"/>
    <col min="5636" max="5636" width="17" style="203" customWidth="1"/>
    <col min="5637" max="5637" width="33.1796875" style="203" bestFit="1" customWidth="1"/>
    <col min="5638" max="5638" width="25.54296875" style="203" customWidth="1"/>
    <col min="5639" max="5639" width="32.1796875" style="203" customWidth="1"/>
    <col min="5640" max="5640" width="22.1796875" style="203" customWidth="1"/>
    <col min="5641" max="5641" width="38.54296875" style="203" customWidth="1"/>
    <col min="5642" max="5642" width="20" style="203" customWidth="1"/>
    <col min="5643" max="5643" width="15.54296875" style="203" customWidth="1"/>
    <col min="5644" max="5644" width="13.1796875" style="203" customWidth="1"/>
    <col min="5645" max="5888" width="8.7265625" style="203" customWidth="1"/>
    <col min="5889" max="5889" width="9.1796875" style="203" customWidth="1"/>
    <col min="5890" max="5890" width="6.54296875" style="203" customWidth="1"/>
    <col min="5891" max="5891" width="35.1796875" style="203" customWidth="1"/>
    <col min="5892" max="5892" width="17" style="203" customWidth="1"/>
    <col min="5893" max="5893" width="33.1796875" style="203" bestFit="1" customWidth="1"/>
    <col min="5894" max="5894" width="25.54296875" style="203" customWidth="1"/>
    <col min="5895" max="5895" width="32.1796875" style="203" customWidth="1"/>
    <col min="5896" max="5896" width="22.1796875" style="203" customWidth="1"/>
    <col min="5897" max="5897" width="38.54296875" style="203" customWidth="1"/>
    <col min="5898" max="5898" width="20" style="203" customWidth="1"/>
    <col min="5899" max="5899" width="15.54296875" style="203" customWidth="1"/>
    <col min="5900" max="5900" width="13.1796875" style="203" customWidth="1"/>
    <col min="5901" max="6144" width="8.7265625" style="203" customWidth="1"/>
    <col min="6145" max="6145" width="9.1796875" style="203" customWidth="1"/>
    <col min="6146" max="6146" width="6.54296875" style="203" customWidth="1"/>
    <col min="6147" max="6147" width="35.1796875" style="203" customWidth="1"/>
    <col min="6148" max="6148" width="17" style="203" customWidth="1"/>
    <col min="6149" max="6149" width="33.1796875" style="203" bestFit="1" customWidth="1"/>
    <col min="6150" max="6150" width="25.54296875" style="203" customWidth="1"/>
    <col min="6151" max="6151" width="32.1796875" style="203" customWidth="1"/>
    <col min="6152" max="6152" width="22.1796875" style="203" customWidth="1"/>
    <col min="6153" max="6153" width="38.54296875" style="203" customWidth="1"/>
    <col min="6154" max="6154" width="20" style="203" customWidth="1"/>
    <col min="6155" max="6155" width="15.54296875" style="203" customWidth="1"/>
    <col min="6156" max="6156" width="13.1796875" style="203" customWidth="1"/>
    <col min="6157" max="6400" width="8.7265625" style="203" customWidth="1"/>
    <col min="6401" max="6401" width="9.1796875" style="203" customWidth="1"/>
    <col min="6402" max="6402" width="6.54296875" style="203" customWidth="1"/>
    <col min="6403" max="6403" width="35.1796875" style="203" customWidth="1"/>
    <col min="6404" max="6404" width="17" style="203" customWidth="1"/>
    <col min="6405" max="6405" width="33.1796875" style="203" bestFit="1" customWidth="1"/>
    <col min="6406" max="6406" width="25.54296875" style="203" customWidth="1"/>
    <col min="6407" max="6407" width="32.1796875" style="203" customWidth="1"/>
    <col min="6408" max="6408" width="22.1796875" style="203" customWidth="1"/>
    <col min="6409" max="6409" width="38.54296875" style="203" customWidth="1"/>
    <col min="6410" max="6410" width="20" style="203" customWidth="1"/>
    <col min="6411" max="6411" width="15.54296875" style="203" customWidth="1"/>
    <col min="6412" max="6412" width="13.1796875" style="203" customWidth="1"/>
    <col min="6413" max="6656" width="8.7265625" style="203" customWidth="1"/>
    <col min="6657" max="6657" width="9.1796875" style="203" customWidth="1"/>
    <col min="6658" max="6658" width="6.54296875" style="203" customWidth="1"/>
    <col min="6659" max="6659" width="35.1796875" style="203" customWidth="1"/>
    <col min="6660" max="6660" width="17" style="203" customWidth="1"/>
    <col min="6661" max="6661" width="33.1796875" style="203" bestFit="1" customWidth="1"/>
    <col min="6662" max="6662" width="25.54296875" style="203" customWidth="1"/>
    <col min="6663" max="6663" width="32.1796875" style="203" customWidth="1"/>
    <col min="6664" max="6664" width="22.1796875" style="203" customWidth="1"/>
    <col min="6665" max="6665" width="38.54296875" style="203" customWidth="1"/>
    <col min="6666" max="6666" width="20" style="203" customWidth="1"/>
    <col min="6667" max="6667" width="15.54296875" style="203" customWidth="1"/>
    <col min="6668" max="6668" width="13.1796875" style="203" customWidth="1"/>
    <col min="6669" max="6912" width="8.7265625" style="203" customWidth="1"/>
    <col min="6913" max="6913" width="9.1796875" style="203" customWidth="1"/>
    <col min="6914" max="6914" width="6.54296875" style="203" customWidth="1"/>
    <col min="6915" max="6915" width="35.1796875" style="203" customWidth="1"/>
    <col min="6916" max="6916" width="17" style="203" customWidth="1"/>
    <col min="6917" max="6917" width="33.1796875" style="203" bestFit="1" customWidth="1"/>
    <col min="6918" max="6918" width="25.54296875" style="203" customWidth="1"/>
    <col min="6919" max="6919" width="32.1796875" style="203" customWidth="1"/>
    <col min="6920" max="6920" width="22.1796875" style="203" customWidth="1"/>
    <col min="6921" max="6921" width="38.54296875" style="203" customWidth="1"/>
    <col min="6922" max="6922" width="20" style="203" customWidth="1"/>
    <col min="6923" max="6923" width="15.54296875" style="203" customWidth="1"/>
    <col min="6924" max="6924" width="13.1796875" style="203" customWidth="1"/>
    <col min="6925" max="7168" width="8.7265625" style="203" customWidth="1"/>
    <col min="7169" max="7169" width="9.1796875" style="203" customWidth="1"/>
    <col min="7170" max="7170" width="6.54296875" style="203" customWidth="1"/>
    <col min="7171" max="7171" width="35.1796875" style="203" customWidth="1"/>
    <col min="7172" max="7172" width="17" style="203" customWidth="1"/>
    <col min="7173" max="7173" width="33.1796875" style="203" bestFit="1" customWidth="1"/>
    <col min="7174" max="7174" width="25.54296875" style="203" customWidth="1"/>
    <col min="7175" max="7175" width="32.1796875" style="203" customWidth="1"/>
    <col min="7176" max="7176" width="22.1796875" style="203" customWidth="1"/>
    <col min="7177" max="7177" width="38.54296875" style="203" customWidth="1"/>
    <col min="7178" max="7178" width="20" style="203" customWidth="1"/>
    <col min="7179" max="7179" width="15.54296875" style="203" customWidth="1"/>
    <col min="7180" max="7180" width="13.1796875" style="203" customWidth="1"/>
    <col min="7181" max="7424" width="8.7265625" style="203" customWidth="1"/>
    <col min="7425" max="7425" width="9.1796875" style="203" customWidth="1"/>
    <col min="7426" max="7426" width="6.54296875" style="203" customWidth="1"/>
    <col min="7427" max="7427" width="35.1796875" style="203" customWidth="1"/>
    <col min="7428" max="7428" width="17" style="203" customWidth="1"/>
    <col min="7429" max="7429" width="33.1796875" style="203" bestFit="1" customWidth="1"/>
    <col min="7430" max="7430" width="25.54296875" style="203" customWidth="1"/>
    <col min="7431" max="7431" width="32.1796875" style="203" customWidth="1"/>
    <col min="7432" max="7432" width="22.1796875" style="203" customWidth="1"/>
    <col min="7433" max="7433" width="38.54296875" style="203" customWidth="1"/>
    <col min="7434" max="7434" width="20" style="203" customWidth="1"/>
    <col min="7435" max="7435" width="15.54296875" style="203" customWidth="1"/>
    <col min="7436" max="7436" width="13.1796875" style="203" customWidth="1"/>
    <col min="7437" max="7680" width="8.7265625" style="203" customWidth="1"/>
    <col min="7681" max="7681" width="9.1796875" style="203" customWidth="1"/>
    <col min="7682" max="7682" width="6.54296875" style="203" customWidth="1"/>
    <col min="7683" max="7683" width="35.1796875" style="203" customWidth="1"/>
    <col min="7684" max="7684" width="17" style="203" customWidth="1"/>
    <col min="7685" max="7685" width="33.1796875" style="203" bestFit="1" customWidth="1"/>
    <col min="7686" max="7686" width="25.54296875" style="203" customWidth="1"/>
    <col min="7687" max="7687" width="32.1796875" style="203" customWidth="1"/>
    <col min="7688" max="7688" width="22.1796875" style="203" customWidth="1"/>
    <col min="7689" max="7689" width="38.54296875" style="203" customWidth="1"/>
    <col min="7690" max="7690" width="20" style="203" customWidth="1"/>
    <col min="7691" max="7691" width="15.54296875" style="203" customWidth="1"/>
    <col min="7692" max="7692" width="13.1796875" style="203" customWidth="1"/>
    <col min="7693" max="7936" width="8.7265625" style="203" customWidth="1"/>
    <col min="7937" max="7937" width="9.1796875" style="203" customWidth="1"/>
    <col min="7938" max="7938" width="6.54296875" style="203" customWidth="1"/>
    <col min="7939" max="7939" width="35.1796875" style="203" customWidth="1"/>
    <col min="7940" max="7940" width="17" style="203" customWidth="1"/>
    <col min="7941" max="7941" width="33.1796875" style="203" bestFit="1" customWidth="1"/>
    <col min="7942" max="7942" width="25.54296875" style="203" customWidth="1"/>
    <col min="7943" max="7943" width="32.1796875" style="203" customWidth="1"/>
    <col min="7944" max="7944" width="22.1796875" style="203" customWidth="1"/>
    <col min="7945" max="7945" width="38.54296875" style="203" customWidth="1"/>
    <col min="7946" max="7946" width="20" style="203" customWidth="1"/>
    <col min="7947" max="7947" width="15.54296875" style="203" customWidth="1"/>
    <col min="7948" max="7948" width="13.1796875" style="203" customWidth="1"/>
    <col min="7949" max="8192" width="8.7265625" style="203" customWidth="1"/>
    <col min="8193" max="8193" width="9.1796875" style="203" customWidth="1"/>
    <col min="8194" max="8194" width="6.54296875" style="203" customWidth="1"/>
    <col min="8195" max="8195" width="35.1796875" style="203" customWidth="1"/>
    <col min="8196" max="8196" width="17" style="203" customWidth="1"/>
    <col min="8197" max="8197" width="33.1796875" style="203" bestFit="1" customWidth="1"/>
    <col min="8198" max="8198" width="25.54296875" style="203" customWidth="1"/>
    <col min="8199" max="8199" width="32.1796875" style="203" customWidth="1"/>
    <col min="8200" max="8200" width="22.1796875" style="203" customWidth="1"/>
    <col min="8201" max="8201" width="38.54296875" style="203" customWidth="1"/>
    <col min="8202" max="8202" width="20" style="203" customWidth="1"/>
    <col min="8203" max="8203" width="15.54296875" style="203" customWidth="1"/>
    <col min="8204" max="8204" width="13.1796875" style="203" customWidth="1"/>
    <col min="8205" max="8448" width="8.7265625" style="203" customWidth="1"/>
    <col min="8449" max="8449" width="9.1796875" style="203" customWidth="1"/>
    <col min="8450" max="8450" width="6.54296875" style="203" customWidth="1"/>
    <col min="8451" max="8451" width="35.1796875" style="203" customWidth="1"/>
    <col min="8452" max="8452" width="17" style="203" customWidth="1"/>
    <col min="8453" max="8453" width="33.1796875" style="203" bestFit="1" customWidth="1"/>
    <col min="8454" max="8454" width="25.54296875" style="203" customWidth="1"/>
    <col min="8455" max="8455" width="32.1796875" style="203" customWidth="1"/>
    <col min="8456" max="8456" width="22.1796875" style="203" customWidth="1"/>
    <col min="8457" max="8457" width="38.54296875" style="203" customWidth="1"/>
    <col min="8458" max="8458" width="20" style="203" customWidth="1"/>
    <col min="8459" max="8459" width="15.54296875" style="203" customWidth="1"/>
    <col min="8460" max="8460" width="13.1796875" style="203" customWidth="1"/>
    <col min="8461" max="8704" width="8.7265625" style="203" customWidth="1"/>
    <col min="8705" max="8705" width="9.1796875" style="203" customWidth="1"/>
    <col min="8706" max="8706" width="6.54296875" style="203" customWidth="1"/>
    <col min="8707" max="8707" width="35.1796875" style="203" customWidth="1"/>
    <col min="8708" max="8708" width="17" style="203" customWidth="1"/>
    <col min="8709" max="8709" width="33.1796875" style="203" bestFit="1" customWidth="1"/>
    <col min="8710" max="8710" width="25.54296875" style="203" customWidth="1"/>
    <col min="8711" max="8711" width="32.1796875" style="203" customWidth="1"/>
    <col min="8712" max="8712" width="22.1796875" style="203" customWidth="1"/>
    <col min="8713" max="8713" width="38.54296875" style="203" customWidth="1"/>
    <col min="8714" max="8714" width="20" style="203" customWidth="1"/>
    <col min="8715" max="8715" width="15.54296875" style="203" customWidth="1"/>
    <col min="8716" max="8716" width="13.1796875" style="203" customWidth="1"/>
    <col min="8717" max="8960" width="8.7265625" style="203" customWidth="1"/>
    <col min="8961" max="8961" width="9.1796875" style="203" customWidth="1"/>
    <col min="8962" max="8962" width="6.54296875" style="203" customWidth="1"/>
    <col min="8963" max="8963" width="35.1796875" style="203" customWidth="1"/>
    <col min="8964" max="8964" width="17" style="203" customWidth="1"/>
    <col min="8965" max="8965" width="33.1796875" style="203" bestFit="1" customWidth="1"/>
    <col min="8966" max="8966" width="25.54296875" style="203" customWidth="1"/>
    <col min="8967" max="8967" width="32.1796875" style="203" customWidth="1"/>
    <col min="8968" max="8968" width="22.1796875" style="203" customWidth="1"/>
    <col min="8969" max="8969" width="38.54296875" style="203" customWidth="1"/>
    <col min="8970" max="8970" width="20" style="203" customWidth="1"/>
    <col min="8971" max="8971" width="15.54296875" style="203" customWidth="1"/>
    <col min="8972" max="8972" width="13.1796875" style="203" customWidth="1"/>
    <col min="8973" max="9216" width="8.7265625" style="203" customWidth="1"/>
    <col min="9217" max="9217" width="9.1796875" style="203" customWidth="1"/>
    <col min="9218" max="9218" width="6.54296875" style="203" customWidth="1"/>
    <col min="9219" max="9219" width="35.1796875" style="203" customWidth="1"/>
    <col min="9220" max="9220" width="17" style="203" customWidth="1"/>
    <col min="9221" max="9221" width="33.1796875" style="203" bestFit="1" customWidth="1"/>
    <col min="9222" max="9222" width="25.54296875" style="203" customWidth="1"/>
    <col min="9223" max="9223" width="32.1796875" style="203" customWidth="1"/>
    <col min="9224" max="9224" width="22.1796875" style="203" customWidth="1"/>
    <col min="9225" max="9225" width="38.54296875" style="203" customWidth="1"/>
    <col min="9226" max="9226" width="20" style="203" customWidth="1"/>
    <col min="9227" max="9227" width="15.54296875" style="203" customWidth="1"/>
    <col min="9228" max="9228" width="13.1796875" style="203" customWidth="1"/>
    <col min="9229" max="9472" width="8.7265625" style="203" customWidth="1"/>
    <col min="9473" max="9473" width="9.1796875" style="203" customWidth="1"/>
    <col min="9474" max="9474" width="6.54296875" style="203" customWidth="1"/>
    <col min="9475" max="9475" width="35.1796875" style="203" customWidth="1"/>
    <col min="9476" max="9476" width="17" style="203" customWidth="1"/>
    <col min="9477" max="9477" width="33.1796875" style="203" bestFit="1" customWidth="1"/>
    <col min="9478" max="9478" width="25.54296875" style="203" customWidth="1"/>
    <col min="9479" max="9479" width="32.1796875" style="203" customWidth="1"/>
    <col min="9480" max="9480" width="22.1796875" style="203" customWidth="1"/>
    <col min="9481" max="9481" width="38.54296875" style="203" customWidth="1"/>
    <col min="9482" max="9482" width="20" style="203" customWidth="1"/>
    <col min="9483" max="9483" width="15.54296875" style="203" customWidth="1"/>
    <col min="9484" max="9484" width="13.1796875" style="203" customWidth="1"/>
    <col min="9485" max="9728" width="8.7265625" style="203" customWidth="1"/>
    <col min="9729" max="9729" width="9.1796875" style="203" customWidth="1"/>
    <col min="9730" max="9730" width="6.54296875" style="203" customWidth="1"/>
    <col min="9731" max="9731" width="35.1796875" style="203" customWidth="1"/>
    <col min="9732" max="9732" width="17" style="203" customWidth="1"/>
    <col min="9733" max="9733" width="33.1796875" style="203" bestFit="1" customWidth="1"/>
    <col min="9734" max="9734" width="25.54296875" style="203" customWidth="1"/>
    <col min="9735" max="9735" width="32.1796875" style="203" customWidth="1"/>
    <col min="9736" max="9736" width="22.1796875" style="203" customWidth="1"/>
    <col min="9737" max="9737" width="38.54296875" style="203" customWidth="1"/>
    <col min="9738" max="9738" width="20" style="203" customWidth="1"/>
    <col min="9739" max="9739" width="15.54296875" style="203" customWidth="1"/>
    <col min="9740" max="9740" width="13.1796875" style="203" customWidth="1"/>
    <col min="9741" max="9984" width="8.7265625" style="203" customWidth="1"/>
    <col min="9985" max="9985" width="9.1796875" style="203" customWidth="1"/>
    <col min="9986" max="9986" width="6.54296875" style="203" customWidth="1"/>
    <col min="9987" max="9987" width="35.1796875" style="203" customWidth="1"/>
    <col min="9988" max="9988" width="17" style="203" customWidth="1"/>
    <col min="9989" max="9989" width="33.1796875" style="203" bestFit="1" customWidth="1"/>
    <col min="9990" max="9990" width="25.54296875" style="203" customWidth="1"/>
    <col min="9991" max="9991" width="32.1796875" style="203" customWidth="1"/>
    <col min="9992" max="9992" width="22.1796875" style="203" customWidth="1"/>
    <col min="9993" max="9993" width="38.54296875" style="203" customWidth="1"/>
    <col min="9994" max="9994" width="20" style="203" customWidth="1"/>
    <col min="9995" max="9995" width="15.54296875" style="203" customWidth="1"/>
    <col min="9996" max="9996" width="13.1796875" style="203" customWidth="1"/>
    <col min="9997" max="10240" width="8.7265625" style="203" customWidth="1"/>
    <col min="10241" max="10241" width="9.1796875" style="203" customWidth="1"/>
    <col min="10242" max="10242" width="6.54296875" style="203" customWidth="1"/>
    <col min="10243" max="10243" width="35.1796875" style="203" customWidth="1"/>
    <col min="10244" max="10244" width="17" style="203" customWidth="1"/>
    <col min="10245" max="10245" width="33.1796875" style="203" bestFit="1" customWidth="1"/>
    <col min="10246" max="10246" width="25.54296875" style="203" customWidth="1"/>
    <col min="10247" max="10247" width="32.1796875" style="203" customWidth="1"/>
    <col min="10248" max="10248" width="22.1796875" style="203" customWidth="1"/>
    <col min="10249" max="10249" width="38.54296875" style="203" customWidth="1"/>
    <col min="10250" max="10250" width="20" style="203" customWidth="1"/>
    <col min="10251" max="10251" width="15.54296875" style="203" customWidth="1"/>
    <col min="10252" max="10252" width="13.1796875" style="203" customWidth="1"/>
    <col min="10253" max="10496" width="8.7265625" style="203" customWidth="1"/>
    <col min="10497" max="10497" width="9.1796875" style="203" customWidth="1"/>
    <col min="10498" max="10498" width="6.54296875" style="203" customWidth="1"/>
    <col min="10499" max="10499" width="35.1796875" style="203" customWidth="1"/>
    <col min="10500" max="10500" width="17" style="203" customWidth="1"/>
    <col min="10501" max="10501" width="33.1796875" style="203" bestFit="1" customWidth="1"/>
    <col min="10502" max="10502" width="25.54296875" style="203" customWidth="1"/>
    <col min="10503" max="10503" width="32.1796875" style="203" customWidth="1"/>
    <col min="10504" max="10504" width="22.1796875" style="203" customWidth="1"/>
    <col min="10505" max="10505" width="38.54296875" style="203" customWidth="1"/>
    <col min="10506" max="10506" width="20" style="203" customWidth="1"/>
    <col min="10507" max="10507" width="15.54296875" style="203" customWidth="1"/>
    <col min="10508" max="10508" width="13.1796875" style="203" customWidth="1"/>
    <col min="10509" max="10752" width="8.7265625" style="203" customWidth="1"/>
    <col min="10753" max="10753" width="9.1796875" style="203" customWidth="1"/>
    <col min="10754" max="10754" width="6.54296875" style="203" customWidth="1"/>
    <col min="10755" max="10755" width="35.1796875" style="203" customWidth="1"/>
    <col min="10756" max="10756" width="17" style="203" customWidth="1"/>
    <col min="10757" max="10757" width="33.1796875" style="203" bestFit="1" customWidth="1"/>
    <col min="10758" max="10758" width="25.54296875" style="203" customWidth="1"/>
    <col min="10759" max="10759" width="32.1796875" style="203" customWidth="1"/>
    <col min="10760" max="10760" width="22.1796875" style="203" customWidth="1"/>
    <col min="10761" max="10761" width="38.54296875" style="203" customWidth="1"/>
    <col min="10762" max="10762" width="20" style="203" customWidth="1"/>
    <col min="10763" max="10763" width="15.54296875" style="203" customWidth="1"/>
    <col min="10764" max="10764" width="13.1796875" style="203" customWidth="1"/>
    <col min="10765" max="11008" width="8.7265625" style="203" customWidth="1"/>
    <col min="11009" max="11009" width="9.1796875" style="203" customWidth="1"/>
    <col min="11010" max="11010" width="6.54296875" style="203" customWidth="1"/>
    <col min="11011" max="11011" width="35.1796875" style="203" customWidth="1"/>
    <col min="11012" max="11012" width="17" style="203" customWidth="1"/>
    <col min="11013" max="11013" width="33.1796875" style="203" bestFit="1" customWidth="1"/>
    <col min="11014" max="11014" width="25.54296875" style="203" customWidth="1"/>
    <col min="11015" max="11015" width="32.1796875" style="203" customWidth="1"/>
    <col min="11016" max="11016" width="22.1796875" style="203" customWidth="1"/>
    <col min="11017" max="11017" width="38.54296875" style="203" customWidth="1"/>
    <col min="11018" max="11018" width="20" style="203" customWidth="1"/>
    <col min="11019" max="11019" width="15.54296875" style="203" customWidth="1"/>
    <col min="11020" max="11020" width="13.1796875" style="203" customWidth="1"/>
    <col min="11021" max="11264" width="8.7265625" style="203" customWidth="1"/>
    <col min="11265" max="11265" width="9.1796875" style="203" customWidth="1"/>
    <col min="11266" max="11266" width="6.54296875" style="203" customWidth="1"/>
    <col min="11267" max="11267" width="35.1796875" style="203" customWidth="1"/>
    <col min="11268" max="11268" width="17" style="203" customWidth="1"/>
    <col min="11269" max="11269" width="33.1796875" style="203" bestFit="1" customWidth="1"/>
    <col min="11270" max="11270" width="25.54296875" style="203" customWidth="1"/>
    <col min="11271" max="11271" width="32.1796875" style="203" customWidth="1"/>
    <col min="11272" max="11272" width="22.1796875" style="203" customWidth="1"/>
    <col min="11273" max="11273" width="38.54296875" style="203" customWidth="1"/>
    <col min="11274" max="11274" width="20" style="203" customWidth="1"/>
    <col min="11275" max="11275" width="15.54296875" style="203" customWidth="1"/>
    <col min="11276" max="11276" width="13.1796875" style="203" customWidth="1"/>
    <col min="11277" max="11520" width="8.7265625" style="203" customWidth="1"/>
    <col min="11521" max="11521" width="9.1796875" style="203" customWidth="1"/>
    <col min="11522" max="11522" width="6.54296875" style="203" customWidth="1"/>
    <col min="11523" max="11523" width="35.1796875" style="203" customWidth="1"/>
    <col min="11524" max="11524" width="17" style="203" customWidth="1"/>
    <col min="11525" max="11525" width="33.1796875" style="203" bestFit="1" customWidth="1"/>
    <col min="11526" max="11526" width="25.54296875" style="203" customWidth="1"/>
    <col min="11527" max="11527" width="32.1796875" style="203" customWidth="1"/>
    <col min="11528" max="11528" width="22.1796875" style="203" customWidth="1"/>
    <col min="11529" max="11529" width="38.54296875" style="203" customWidth="1"/>
    <col min="11530" max="11530" width="20" style="203" customWidth="1"/>
    <col min="11531" max="11531" width="15.54296875" style="203" customWidth="1"/>
    <col min="11532" max="11532" width="13.1796875" style="203" customWidth="1"/>
    <col min="11533" max="11776" width="8.7265625" style="203" customWidth="1"/>
    <col min="11777" max="11777" width="9.1796875" style="203" customWidth="1"/>
    <col min="11778" max="11778" width="6.54296875" style="203" customWidth="1"/>
    <col min="11779" max="11779" width="35.1796875" style="203" customWidth="1"/>
    <col min="11780" max="11780" width="17" style="203" customWidth="1"/>
    <col min="11781" max="11781" width="33.1796875" style="203" bestFit="1" customWidth="1"/>
    <col min="11782" max="11782" width="25.54296875" style="203" customWidth="1"/>
    <col min="11783" max="11783" width="32.1796875" style="203" customWidth="1"/>
    <col min="11784" max="11784" width="22.1796875" style="203" customWidth="1"/>
    <col min="11785" max="11785" width="38.54296875" style="203" customWidth="1"/>
    <col min="11786" max="11786" width="20" style="203" customWidth="1"/>
    <col min="11787" max="11787" width="15.54296875" style="203" customWidth="1"/>
    <col min="11788" max="11788" width="13.1796875" style="203" customWidth="1"/>
    <col min="11789" max="12032" width="8.7265625" style="203" customWidth="1"/>
    <col min="12033" max="12033" width="9.1796875" style="203" customWidth="1"/>
    <col min="12034" max="12034" width="6.54296875" style="203" customWidth="1"/>
    <col min="12035" max="12035" width="35.1796875" style="203" customWidth="1"/>
    <col min="12036" max="12036" width="17" style="203" customWidth="1"/>
    <col min="12037" max="12037" width="33.1796875" style="203" bestFit="1" customWidth="1"/>
    <col min="12038" max="12038" width="25.54296875" style="203" customWidth="1"/>
    <col min="12039" max="12039" width="32.1796875" style="203" customWidth="1"/>
    <col min="12040" max="12040" width="22.1796875" style="203" customWidth="1"/>
    <col min="12041" max="12041" width="38.54296875" style="203" customWidth="1"/>
    <col min="12042" max="12042" width="20" style="203" customWidth="1"/>
    <col min="12043" max="12043" width="15.54296875" style="203" customWidth="1"/>
    <col min="12044" max="12044" width="13.1796875" style="203" customWidth="1"/>
    <col min="12045" max="12288" width="8.7265625" style="203" customWidth="1"/>
    <col min="12289" max="12289" width="9.1796875" style="203" customWidth="1"/>
    <col min="12290" max="12290" width="6.54296875" style="203" customWidth="1"/>
    <col min="12291" max="12291" width="35.1796875" style="203" customWidth="1"/>
    <col min="12292" max="12292" width="17" style="203" customWidth="1"/>
    <col min="12293" max="12293" width="33.1796875" style="203" bestFit="1" customWidth="1"/>
    <col min="12294" max="12294" width="25.54296875" style="203" customWidth="1"/>
    <col min="12295" max="12295" width="32.1796875" style="203" customWidth="1"/>
    <col min="12296" max="12296" width="22.1796875" style="203" customWidth="1"/>
    <col min="12297" max="12297" width="38.54296875" style="203" customWidth="1"/>
    <col min="12298" max="12298" width="20" style="203" customWidth="1"/>
    <col min="12299" max="12299" width="15.54296875" style="203" customWidth="1"/>
    <col min="12300" max="12300" width="13.1796875" style="203" customWidth="1"/>
    <col min="12301" max="12544" width="8.7265625" style="203" customWidth="1"/>
    <col min="12545" max="12545" width="9.1796875" style="203" customWidth="1"/>
    <col min="12546" max="12546" width="6.54296875" style="203" customWidth="1"/>
    <col min="12547" max="12547" width="35.1796875" style="203" customWidth="1"/>
    <col min="12548" max="12548" width="17" style="203" customWidth="1"/>
    <col min="12549" max="12549" width="33.1796875" style="203" bestFit="1" customWidth="1"/>
    <col min="12550" max="12550" width="25.54296875" style="203" customWidth="1"/>
    <col min="12551" max="12551" width="32.1796875" style="203" customWidth="1"/>
    <col min="12552" max="12552" width="22.1796875" style="203" customWidth="1"/>
    <col min="12553" max="12553" width="38.54296875" style="203" customWidth="1"/>
    <col min="12554" max="12554" width="20" style="203" customWidth="1"/>
    <col min="12555" max="12555" width="15.54296875" style="203" customWidth="1"/>
    <col min="12556" max="12556" width="13.1796875" style="203" customWidth="1"/>
    <col min="12557" max="12800" width="8.7265625" style="203" customWidth="1"/>
    <col min="12801" max="12801" width="9.1796875" style="203" customWidth="1"/>
    <col min="12802" max="12802" width="6.54296875" style="203" customWidth="1"/>
    <col min="12803" max="12803" width="35.1796875" style="203" customWidth="1"/>
    <col min="12804" max="12804" width="17" style="203" customWidth="1"/>
    <col min="12805" max="12805" width="33.1796875" style="203" bestFit="1" customWidth="1"/>
    <col min="12806" max="12806" width="25.54296875" style="203" customWidth="1"/>
    <col min="12807" max="12807" width="32.1796875" style="203" customWidth="1"/>
    <col min="12808" max="12808" width="22.1796875" style="203" customWidth="1"/>
    <col min="12809" max="12809" width="38.54296875" style="203" customWidth="1"/>
    <col min="12810" max="12810" width="20" style="203" customWidth="1"/>
    <col min="12811" max="12811" width="15.54296875" style="203" customWidth="1"/>
    <col min="12812" max="12812" width="13.1796875" style="203" customWidth="1"/>
    <col min="12813" max="13056" width="8.7265625" style="203" customWidth="1"/>
    <col min="13057" max="13057" width="9.1796875" style="203" customWidth="1"/>
    <col min="13058" max="13058" width="6.54296875" style="203" customWidth="1"/>
    <col min="13059" max="13059" width="35.1796875" style="203" customWidth="1"/>
    <col min="13060" max="13060" width="17" style="203" customWidth="1"/>
    <col min="13061" max="13061" width="33.1796875" style="203" bestFit="1" customWidth="1"/>
    <col min="13062" max="13062" width="25.54296875" style="203" customWidth="1"/>
    <col min="13063" max="13063" width="32.1796875" style="203" customWidth="1"/>
    <col min="13064" max="13064" width="22.1796875" style="203" customWidth="1"/>
    <col min="13065" max="13065" width="38.54296875" style="203" customWidth="1"/>
    <col min="13066" max="13066" width="20" style="203" customWidth="1"/>
    <col min="13067" max="13067" width="15.54296875" style="203" customWidth="1"/>
    <col min="13068" max="13068" width="13.1796875" style="203" customWidth="1"/>
    <col min="13069" max="13312" width="8.7265625" style="203" customWidth="1"/>
    <col min="13313" max="13313" width="9.1796875" style="203" customWidth="1"/>
    <col min="13314" max="13314" width="6.54296875" style="203" customWidth="1"/>
    <col min="13315" max="13315" width="35.1796875" style="203" customWidth="1"/>
    <col min="13316" max="13316" width="17" style="203" customWidth="1"/>
    <col min="13317" max="13317" width="33.1796875" style="203" bestFit="1" customWidth="1"/>
    <col min="13318" max="13318" width="25.54296875" style="203" customWidth="1"/>
    <col min="13319" max="13319" width="32.1796875" style="203" customWidth="1"/>
    <col min="13320" max="13320" width="22.1796875" style="203" customWidth="1"/>
    <col min="13321" max="13321" width="38.54296875" style="203" customWidth="1"/>
    <col min="13322" max="13322" width="20" style="203" customWidth="1"/>
    <col min="13323" max="13323" width="15.54296875" style="203" customWidth="1"/>
    <col min="13324" max="13324" width="13.1796875" style="203" customWidth="1"/>
    <col min="13325" max="13568" width="8.7265625" style="203" customWidth="1"/>
    <col min="13569" max="13569" width="9.1796875" style="203" customWidth="1"/>
    <col min="13570" max="13570" width="6.54296875" style="203" customWidth="1"/>
    <col min="13571" max="13571" width="35.1796875" style="203" customWidth="1"/>
    <col min="13572" max="13572" width="17" style="203" customWidth="1"/>
    <col min="13573" max="13573" width="33.1796875" style="203" bestFit="1" customWidth="1"/>
    <col min="13574" max="13574" width="25.54296875" style="203" customWidth="1"/>
    <col min="13575" max="13575" width="32.1796875" style="203" customWidth="1"/>
    <col min="13576" max="13576" width="22.1796875" style="203" customWidth="1"/>
    <col min="13577" max="13577" width="38.54296875" style="203" customWidth="1"/>
    <col min="13578" max="13578" width="20" style="203" customWidth="1"/>
    <col min="13579" max="13579" width="15.54296875" style="203" customWidth="1"/>
    <col min="13580" max="13580" width="13.1796875" style="203" customWidth="1"/>
    <col min="13581" max="13824" width="8.7265625" style="203" customWidth="1"/>
    <col min="13825" max="13825" width="9.1796875" style="203" customWidth="1"/>
    <col min="13826" max="13826" width="6.54296875" style="203" customWidth="1"/>
    <col min="13827" max="13827" width="35.1796875" style="203" customWidth="1"/>
    <col min="13828" max="13828" width="17" style="203" customWidth="1"/>
    <col min="13829" max="13829" width="33.1796875" style="203" bestFit="1" customWidth="1"/>
    <col min="13830" max="13830" width="25.54296875" style="203" customWidth="1"/>
    <col min="13831" max="13831" width="32.1796875" style="203" customWidth="1"/>
    <col min="13832" max="13832" width="22.1796875" style="203" customWidth="1"/>
    <col min="13833" max="13833" width="38.54296875" style="203" customWidth="1"/>
    <col min="13834" max="13834" width="20" style="203" customWidth="1"/>
    <col min="13835" max="13835" width="15.54296875" style="203" customWidth="1"/>
    <col min="13836" max="13836" width="13.1796875" style="203" customWidth="1"/>
    <col min="13837" max="14080" width="8.7265625" style="203" customWidth="1"/>
    <col min="14081" max="14081" width="9.1796875" style="203" customWidth="1"/>
    <col min="14082" max="14082" width="6.54296875" style="203" customWidth="1"/>
    <col min="14083" max="14083" width="35.1796875" style="203" customWidth="1"/>
    <col min="14084" max="14084" width="17" style="203" customWidth="1"/>
    <col min="14085" max="14085" width="33.1796875" style="203" bestFit="1" customWidth="1"/>
    <col min="14086" max="14086" width="25.54296875" style="203" customWidth="1"/>
    <col min="14087" max="14087" width="32.1796875" style="203" customWidth="1"/>
    <col min="14088" max="14088" width="22.1796875" style="203" customWidth="1"/>
    <col min="14089" max="14089" width="38.54296875" style="203" customWidth="1"/>
    <col min="14090" max="14090" width="20" style="203" customWidth="1"/>
    <col min="14091" max="14091" width="15.54296875" style="203" customWidth="1"/>
    <col min="14092" max="14092" width="13.1796875" style="203" customWidth="1"/>
    <col min="14093" max="14336" width="8.7265625" style="203" customWidth="1"/>
    <col min="14337" max="14337" width="9.1796875" style="203" customWidth="1"/>
    <col min="14338" max="14338" width="6.54296875" style="203" customWidth="1"/>
    <col min="14339" max="14339" width="35.1796875" style="203" customWidth="1"/>
    <col min="14340" max="14340" width="17" style="203" customWidth="1"/>
    <col min="14341" max="14341" width="33.1796875" style="203" bestFit="1" customWidth="1"/>
    <col min="14342" max="14342" width="25.54296875" style="203" customWidth="1"/>
    <col min="14343" max="14343" width="32.1796875" style="203" customWidth="1"/>
    <col min="14344" max="14344" width="22.1796875" style="203" customWidth="1"/>
    <col min="14345" max="14345" width="38.54296875" style="203" customWidth="1"/>
    <col min="14346" max="14346" width="20" style="203" customWidth="1"/>
    <col min="14347" max="14347" width="15.54296875" style="203" customWidth="1"/>
    <col min="14348" max="14348" width="13.1796875" style="203" customWidth="1"/>
    <col min="14349" max="14592" width="8.7265625" style="203" customWidth="1"/>
    <col min="14593" max="14593" width="9.1796875" style="203" customWidth="1"/>
    <col min="14594" max="14594" width="6.54296875" style="203" customWidth="1"/>
    <col min="14595" max="14595" width="35.1796875" style="203" customWidth="1"/>
    <col min="14596" max="14596" width="17" style="203" customWidth="1"/>
    <col min="14597" max="14597" width="33.1796875" style="203" bestFit="1" customWidth="1"/>
    <col min="14598" max="14598" width="25.54296875" style="203" customWidth="1"/>
    <col min="14599" max="14599" width="32.1796875" style="203" customWidth="1"/>
    <col min="14600" max="14600" width="22.1796875" style="203" customWidth="1"/>
    <col min="14601" max="14601" width="38.54296875" style="203" customWidth="1"/>
    <col min="14602" max="14602" width="20" style="203" customWidth="1"/>
    <col min="14603" max="14603" width="15.54296875" style="203" customWidth="1"/>
    <col min="14604" max="14604" width="13.1796875" style="203" customWidth="1"/>
    <col min="14605" max="14848" width="8.7265625" style="203" customWidth="1"/>
    <col min="14849" max="14849" width="9.1796875" style="203" customWidth="1"/>
    <col min="14850" max="14850" width="6.54296875" style="203" customWidth="1"/>
    <col min="14851" max="14851" width="35.1796875" style="203" customWidth="1"/>
    <col min="14852" max="14852" width="17" style="203" customWidth="1"/>
    <col min="14853" max="14853" width="33.1796875" style="203" bestFit="1" customWidth="1"/>
    <col min="14854" max="14854" width="25.54296875" style="203" customWidth="1"/>
    <col min="14855" max="14855" width="32.1796875" style="203" customWidth="1"/>
    <col min="14856" max="14856" width="22.1796875" style="203" customWidth="1"/>
    <col min="14857" max="14857" width="38.54296875" style="203" customWidth="1"/>
    <col min="14858" max="14858" width="20" style="203" customWidth="1"/>
    <col min="14859" max="14859" width="15.54296875" style="203" customWidth="1"/>
    <col min="14860" max="14860" width="13.1796875" style="203" customWidth="1"/>
    <col min="14861" max="15104" width="8.7265625" style="203" customWidth="1"/>
    <col min="15105" max="15105" width="9.1796875" style="203" customWidth="1"/>
    <col min="15106" max="15106" width="6.54296875" style="203" customWidth="1"/>
    <col min="15107" max="15107" width="35.1796875" style="203" customWidth="1"/>
    <col min="15108" max="15108" width="17" style="203" customWidth="1"/>
    <col min="15109" max="15109" width="33.1796875" style="203" bestFit="1" customWidth="1"/>
    <col min="15110" max="15110" width="25.54296875" style="203" customWidth="1"/>
    <col min="15111" max="15111" width="32.1796875" style="203" customWidth="1"/>
    <col min="15112" max="15112" width="22.1796875" style="203" customWidth="1"/>
    <col min="15113" max="15113" width="38.54296875" style="203" customWidth="1"/>
    <col min="15114" max="15114" width="20" style="203" customWidth="1"/>
    <col min="15115" max="15115" width="15.54296875" style="203" customWidth="1"/>
    <col min="15116" max="15116" width="13.1796875" style="203" customWidth="1"/>
    <col min="15117" max="15360" width="8.7265625" style="203" customWidth="1"/>
    <col min="15361" max="15361" width="9.1796875" style="203" customWidth="1"/>
    <col min="15362" max="15362" width="6.54296875" style="203" customWidth="1"/>
    <col min="15363" max="15363" width="35.1796875" style="203" customWidth="1"/>
    <col min="15364" max="15364" width="17" style="203" customWidth="1"/>
    <col min="15365" max="15365" width="33.1796875" style="203" bestFit="1" customWidth="1"/>
    <col min="15366" max="15366" width="25.54296875" style="203" customWidth="1"/>
    <col min="15367" max="15367" width="32.1796875" style="203" customWidth="1"/>
    <col min="15368" max="15368" width="22.1796875" style="203" customWidth="1"/>
    <col min="15369" max="15369" width="38.54296875" style="203" customWidth="1"/>
    <col min="15370" max="15370" width="20" style="203" customWidth="1"/>
    <col min="15371" max="15371" width="15.54296875" style="203" customWidth="1"/>
    <col min="15372" max="15372" width="13.1796875" style="203" customWidth="1"/>
    <col min="15373" max="15616" width="8.7265625" style="203" customWidth="1"/>
    <col min="15617" max="15617" width="9.1796875" style="203" customWidth="1"/>
    <col min="15618" max="15618" width="6.54296875" style="203" customWidth="1"/>
    <col min="15619" max="15619" width="35.1796875" style="203" customWidth="1"/>
    <col min="15620" max="15620" width="17" style="203" customWidth="1"/>
    <col min="15621" max="15621" width="33.1796875" style="203" bestFit="1" customWidth="1"/>
    <col min="15622" max="15622" width="25.54296875" style="203" customWidth="1"/>
    <col min="15623" max="15623" width="32.1796875" style="203" customWidth="1"/>
    <col min="15624" max="15624" width="22.1796875" style="203" customWidth="1"/>
    <col min="15625" max="15625" width="38.54296875" style="203" customWidth="1"/>
    <col min="15626" max="15626" width="20" style="203" customWidth="1"/>
    <col min="15627" max="15627" width="15.54296875" style="203" customWidth="1"/>
    <col min="15628" max="15628" width="13.1796875" style="203" customWidth="1"/>
    <col min="15629" max="15872" width="8.7265625" style="203" customWidth="1"/>
    <col min="15873" max="15873" width="9.1796875" style="203" customWidth="1"/>
    <col min="15874" max="15874" width="6.54296875" style="203" customWidth="1"/>
    <col min="15875" max="15875" width="35.1796875" style="203" customWidth="1"/>
    <col min="15876" max="15876" width="17" style="203" customWidth="1"/>
    <col min="15877" max="15877" width="33.1796875" style="203" bestFit="1" customWidth="1"/>
    <col min="15878" max="15878" width="25.54296875" style="203" customWidth="1"/>
    <col min="15879" max="15879" width="32.1796875" style="203" customWidth="1"/>
    <col min="15880" max="15880" width="22.1796875" style="203" customWidth="1"/>
    <col min="15881" max="15881" width="38.54296875" style="203" customWidth="1"/>
    <col min="15882" max="15882" width="20" style="203" customWidth="1"/>
    <col min="15883" max="15883" width="15.54296875" style="203" customWidth="1"/>
    <col min="15884" max="15884" width="13.1796875" style="203" customWidth="1"/>
    <col min="15885" max="16128" width="8.7265625" style="203" customWidth="1"/>
    <col min="16129" max="16129" width="9.1796875" style="203" customWidth="1"/>
    <col min="16130" max="16130" width="6.54296875" style="203" customWidth="1"/>
    <col min="16131" max="16131" width="35.1796875" style="203" customWidth="1"/>
    <col min="16132" max="16132" width="17" style="203" customWidth="1"/>
    <col min="16133" max="16133" width="33.1796875" style="203" bestFit="1" customWidth="1"/>
    <col min="16134" max="16134" width="25.54296875" style="203" customWidth="1"/>
    <col min="16135" max="16135" width="32.1796875" style="203" customWidth="1"/>
    <col min="16136" max="16136" width="22.1796875" style="203" customWidth="1"/>
    <col min="16137" max="16137" width="38.54296875" style="203" customWidth="1"/>
    <col min="16138" max="16138" width="20" style="203" customWidth="1"/>
    <col min="16139" max="16139" width="15.54296875" style="203" customWidth="1"/>
    <col min="16140" max="16140" width="13.1796875" style="203" customWidth="1"/>
    <col min="16141" max="16384" width="8.7265625" style="203" customWidth="1"/>
  </cols>
  <sheetData>
    <row r="2" spans="2:10" ht="14.5" customHeight="1" x14ac:dyDescent="0.35">
      <c r="B2" s="885" t="s">
        <v>855</v>
      </c>
      <c r="C2" s="817"/>
      <c r="D2" s="817"/>
      <c r="E2" s="817"/>
      <c r="F2" s="817"/>
      <c r="G2" s="817"/>
      <c r="H2" s="817"/>
      <c r="I2" s="817"/>
      <c r="J2" s="817"/>
    </row>
    <row r="3" spans="2:10" ht="14.5" customHeight="1" x14ac:dyDescent="0.35">
      <c r="B3" s="884" t="s">
        <v>1143</v>
      </c>
      <c r="C3" s="723"/>
      <c r="D3" s="723"/>
      <c r="E3" s="723"/>
      <c r="F3" s="723"/>
      <c r="G3" s="723"/>
      <c r="H3" s="723"/>
      <c r="I3" s="723"/>
      <c r="J3" s="724"/>
    </row>
    <row r="4" spans="2:10" ht="14" customHeight="1" x14ac:dyDescent="0.35">
      <c r="B4" s="388"/>
      <c r="C4" s="206"/>
      <c r="D4" s="206"/>
      <c r="E4" s="206"/>
      <c r="F4" s="206"/>
      <c r="G4" s="206"/>
      <c r="H4" s="206"/>
      <c r="I4" s="206"/>
      <c r="J4" s="206"/>
    </row>
    <row r="5" spans="2:10" ht="14" customHeight="1" x14ac:dyDescent="0.35">
      <c r="B5" s="388"/>
      <c r="C5" s="206"/>
      <c r="D5" s="206"/>
      <c r="E5" s="206"/>
      <c r="F5" s="206"/>
      <c r="G5" s="206"/>
      <c r="H5" s="206"/>
      <c r="I5" s="206"/>
      <c r="J5" s="206"/>
    </row>
    <row r="6" spans="2:10" ht="14" customHeight="1" x14ac:dyDescent="0.35">
      <c r="B6" s="388"/>
      <c r="C6" s="206"/>
      <c r="D6" s="206"/>
      <c r="E6" s="206"/>
      <c r="F6" s="206"/>
      <c r="G6" s="206"/>
      <c r="H6" s="206"/>
      <c r="I6" s="206"/>
      <c r="J6" s="206"/>
    </row>
    <row r="7" spans="2:10" ht="42" customHeight="1" x14ac:dyDescent="0.35">
      <c r="B7" s="388">
        <v>46</v>
      </c>
      <c r="C7" s="206" t="s">
        <v>917</v>
      </c>
      <c r="D7" s="206" t="s">
        <v>600</v>
      </c>
      <c r="E7" s="206" t="s">
        <v>918</v>
      </c>
      <c r="F7" s="206" t="s">
        <v>919</v>
      </c>
      <c r="G7" s="391" t="s">
        <v>920</v>
      </c>
      <c r="H7" s="206" t="s">
        <v>921</v>
      </c>
      <c r="I7" s="206" t="s">
        <v>922</v>
      </c>
      <c r="J7" s="396" t="s">
        <v>923</v>
      </c>
    </row>
    <row r="8" spans="2:10" s="208" customFormat="1" ht="46.4" customHeight="1" x14ac:dyDescent="0.35">
      <c r="B8" s="388">
        <v>47</v>
      </c>
      <c r="C8" s="209" t="s">
        <v>924</v>
      </c>
      <c r="D8" s="209" t="s">
        <v>600</v>
      </c>
      <c r="E8" s="209" t="s">
        <v>925</v>
      </c>
      <c r="F8" s="209" t="s">
        <v>926</v>
      </c>
      <c r="G8" s="392" t="s">
        <v>927</v>
      </c>
      <c r="H8" s="209" t="s">
        <v>928</v>
      </c>
      <c r="I8" s="209" t="s">
        <v>929</v>
      </c>
      <c r="J8" s="395" t="s">
        <v>930</v>
      </c>
    </row>
    <row r="9" spans="2:10" s="208" customFormat="1" ht="63" customHeight="1" x14ac:dyDescent="0.35">
      <c r="B9" s="388">
        <v>48</v>
      </c>
      <c r="C9" s="209" t="s">
        <v>931</v>
      </c>
      <c r="D9" s="209" t="s">
        <v>636</v>
      </c>
      <c r="E9" s="209" t="s">
        <v>1144</v>
      </c>
      <c r="F9" s="209" t="s">
        <v>1145</v>
      </c>
      <c r="G9" s="392" t="s">
        <v>1146</v>
      </c>
      <c r="H9" s="209" t="s">
        <v>1147</v>
      </c>
      <c r="I9" s="209" t="s">
        <v>936</v>
      </c>
      <c r="J9" s="395" t="s">
        <v>696</v>
      </c>
    </row>
    <row r="10" spans="2:10" ht="43.5" customHeight="1" x14ac:dyDescent="0.35">
      <c r="B10" s="388">
        <v>49</v>
      </c>
      <c r="C10" s="209" t="s">
        <v>945</v>
      </c>
      <c r="D10" s="209" t="s">
        <v>600</v>
      </c>
      <c r="E10" s="209" t="s">
        <v>946</v>
      </c>
      <c r="F10" s="209" t="s">
        <v>1148</v>
      </c>
      <c r="G10" s="390" t="s">
        <v>948</v>
      </c>
      <c r="H10" s="209" t="s">
        <v>1149</v>
      </c>
      <c r="I10" s="209" t="s">
        <v>950</v>
      </c>
      <c r="J10" s="395" t="s">
        <v>1150</v>
      </c>
    </row>
    <row r="11" spans="2:10" ht="42" customHeight="1" x14ac:dyDescent="0.35">
      <c r="B11" s="388">
        <v>50</v>
      </c>
      <c r="C11" s="206" t="s">
        <v>951</v>
      </c>
      <c r="D11" s="209" t="s">
        <v>600</v>
      </c>
      <c r="E11" s="206" t="s">
        <v>952</v>
      </c>
      <c r="F11" s="206" t="s">
        <v>953</v>
      </c>
      <c r="G11" s="391" t="s">
        <v>954</v>
      </c>
      <c r="H11" s="206" t="s">
        <v>955</v>
      </c>
      <c r="I11" s="206" t="s">
        <v>512</v>
      </c>
      <c r="J11" s="396" t="s">
        <v>956</v>
      </c>
    </row>
    <row r="12" spans="2:10" ht="42" customHeight="1" x14ac:dyDescent="0.35">
      <c r="B12" s="388">
        <v>51</v>
      </c>
      <c r="C12" s="206" t="s">
        <v>1151</v>
      </c>
      <c r="D12" s="206" t="s">
        <v>600</v>
      </c>
      <c r="E12" s="388" t="s">
        <v>957</v>
      </c>
      <c r="F12" s="206" t="s">
        <v>958</v>
      </c>
      <c r="G12" s="391" t="s">
        <v>959</v>
      </c>
      <c r="H12" s="206" t="s">
        <v>960</v>
      </c>
      <c r="I12" s="206" t="s">
        <v>961</v>
      </c>
      <c r="J12" s="396" t="s">
        <v>962</v>
      </c>
    </row>
    <row r="13" spans="2:10" ht="70" customHeight="1" x14ac:dyDescent="0.35">
      <c r="B13" s="388">
        <v>52</v>
      </c>
      <c r="C13" s="209" t="s">
        <v>1152</v>
      </c>
      <c r="D13" s="209" t="s">
        <v>1153</v>
      </c>
      <c r="E13" s="209" t="s">
        <v>800</v>
      </c>
      <c r="F13" s="209" t="s">
        <v>801</v>
      </c>
      <c r="G13" s="390" t="s">
        <v>802</v>
      </c>
      <c r="H13" s="209" t="s">
        <v>1154</v>
      </c>
      <c r="I13" s="209" t="s">
        <v>1155</v>
      </c>
      <c r="J13" s="395" t="s">
        <v>1156</v>
      </c>
    </row>
    <row r="14" spans="2:10" ht="70" customHeight="1" x14ac:dyDescent="0.35">
      <c r="B14" s="388">
        <v>53</v>
      </c>
      <c r="C14" s="209" t="s">
        <v>791</v>
      </c>
      <c r="D14" s="209" t="s">
        <v>792</v>
      </c>
      <c r="E14" s="209" t="s">
        <v>800</v>
      </c>
      <c r="F14" s="209" t="s">
        <v>801</v>
      </c>
      <c r="G14" s="390" t="s">
        <v>802</v>
      </c>
      <c r="H14" s="209" t="s">
        <v>1154</v>
      </c>
      <c r="I14" s="209" t="s">
        <v>1155</v>
      </c>
      <c r="J14" s="395" t="s">
        <v>798</v>
      </c>
    </row>
    <row r="15" spans="2:10" ht="70" customHeight="1" x14ac:dyDescent="0.35">
      <c r="B15" s="388">
        <v>54</v>
      </c>
      <c r="C15" s="209" t="s">
        <v>799</v>
      </c>
      <c r="D15" s="209" t="s">
        <v>600</v>
      </c>
      <c r="E15" s="209" t="s">
        <v>800</v>
      </c>
      <c r="F15" s="209" t="s">
        <v>801</v>
      </c>
      <c r="G15" s="390" t="s">
        <v>802</v>
      </c>
      <c r="H15" s="209" t="s">
        <v>1154</v>
      </c>
      <c r="I15" s="209" t="s">
        <v>1155</v>
      </c>
      <c r="J15" s="395" t="s">
        <v>1157</v>
      </c>
    </row>
    <row r="16" spans="2:10" ht="70" customHeight="1" x14ac:dyDescent="0.35">
      <c r="B16" s="388">
        <v>55</v>
      </c>
      <c r="C16" s="209" t="s">
        <v>963</v>
      </c>
      <c r="D16" s="209" t="s">
        <v>809</v>
      </c>
      <c r="E16" s="389" t="s">
        <v>964</v>
      </c>
      <c r="F16" s="209" t="s">
        <v>1158</v>
      </c>
      <c r="G16" s="390" t="s">
        <v>966</v>
      </c>
      <c r="H16" s="209" t="s">
        <v>967</v>
      </c>
      <c r="I16" s="209" t="s">
        <v>968</v>
      </c>
      <c r="J16" s="395" t="s">
        <v>1159</v>
      </c>
    </row>
    <row r="17" spans="2:10" ht="86.25" customHeight="1" x14ac:dyDescent="0.35">
      <c r="B17" s="388">
        <v>56</v>
      </c>
      <c r="C17" s="209" t="s">
        <v>969</v>
      </c>
      <c r="D17" s="209" t="s">
        <v>809</v>
      </c>
      <c r="E17" s="209" t="s">
        <v>970</v>
      </c>
      <c r="F17" s="209" t="s">
        <v>1160</v>
      </c>
      <c r="G17" s="390" t="s">
        <v>972</v>
      </c>
      <c r="H17" s="209" t="s">
        <v>973</v>
      </c>
      <c r="I17" s="209" t="s">
        <v>974</v>
      </c>
      <c r="J17" s="395" t="s">
        <v>1161</v>
      </c>
    </row>
    <row r="18" spans="2:10" ht="28" customHeight="1" x14ac:dyDescent="0.35">
      <c r="B18" s="388">
        <v>57</v>
      </c>
      <c r="C18" s="206" t="s">
        <v>976</v>
      </c>
      <c r="D18" s="206" t="s">
        <v>600</v>
      </c>
      <c r="E18" s="206" t="s">
        <v>977</v>
      </c>
      <c r="F18" s="206" t="s">
        <v>1162</v>
      </c>
      <c r="G18" s="391" t="s">
        <v>979</v>
      </c>
      <c r="H18" s="206" t="s">
        <v>980</v>
      </c>
      <c r="I18" s="206" t="s">
        <v>981</v>
      </c>
      <c r="J18" s="396" t="s">
        <v>1163</v>
      </c>
    </row>
    <row r="19" spans="2:10" ht="56" customHeight="1" x14ac:dyDescent="0.35">
      <c r="B19" s="388">
        <v>60</v>
      </c>
      <c r="C19" s="206" t="s">
        <v>982</v>
      </c>
      <c r="D19" s="206" t="s">
        <v>600</v>
      </c>
      <c r="E19" s="388" t="s">
        <v>983</v>
      </c>
      <c r="F19" s="206" t="s">
        <v>984</v>
      </c>
      <c r="G19" s="391" t="s">
        <v>985</v>
      </c>
      <c r="H19" s="206" t="s">
        <v>986</v>
      </c>
      <c r="I19" s="206" t="s">
        <v>987</v>
      </c>
      <c r="J19" s="396" t="s">
        <v>988</v>
      </c>
    </row>
    <row r="20" spans="2:10" s="401" customFormat="1" ht="62" customHeight="1" x14ac:dyDescent="0.35">
      <c r="B20" s="388">
        <v>61</v>
      </c>
      <c r="C20" s="398" t="s">
        <v>989</v>
      </c>
      <c r="D20" s="398" t="s">
        <v>711</v>
      </c>
      <c r="E20" s="399" t="s">
        <v>990</v>
      </c>
      <c r="F20" s="399" t="s">
        <v>1164</v>
      </c>
      <c r="G20" s="391" t="s">
        <v>1165</v>
      </c>
      <c r="H20" s="398" t="s">
        <v>993</v>
      </c>
      <c r="I20" s="398" t="s">
        <v>613</v>
      </c>
      <c r="J20" s="400" t="s">
        <v>994</v>
      </c>
    </row>
  </sheetData>
  <sheetProtection algorithmName="SHA-512" hashValue="bBAR/lBOZ4G7PlJBpG8KaM+WJG4QUC0tvOhoYWw1S6jN6FnLkxcKtdQE4amqx+jnlOMsbYdri8M0RKHTNR8CSw==" saltValue="b8sxMBcTV5U7mR9GY6l1fw==" spinCount="100000" sheet="1" objects="1" scenarios="1"/>
  <mergeCells count="2">
    <mergeCell ref="B3:J3"/>
    <mergeCell ref="B2:J2"/>
  </mergeCells>
  <hyperlinks>
    <hyperlink ref="G11" r:id="rId1" display="jic@jubileekenya.com" xr:uid="{00000000-0004-0000-4E00-000000000000}"/>
    <hyperlink ref="G16" r:id="rId2" display="info@trident.co.ke" xr:uid="{00000000-0004-0000-4E00-000001000000}"/>
    <hyperlink ref="G20" r:id="rId3" xr:uid="{00000000-0004-0000-4E00-000002000000}"/>
  </hyperlinks>
  <pageMargins left="0.7" right="0.7" top="0.75" bottom="0.75" header="0.3" footer="0.3"/>
  <headerFooter>
    <oddFooter>&amp;C_x000D_&amp;1#&amp;"Calibri"&amp;11&amp;K000000 Britam Public</oddFooter>
  </headerFooter>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F00-000000000000}">
  <sheetPr codeName="Sheet53">
    <tabColor rgb="FFFF0000"/>
    <pageSetUpPr fitToPage="1"/>
  </sheetPr>
  <dimension ref="A3:P55"/>
  <sheetViews>
    <sheetView showGridLines="0" topLeftCell="B1" zoomScale="80" zoomScaleNormal="80" workbookViewId="0">
      <selection activeCell="C3" sqref="C3:P3"/>
    </sheetView>
  </sheetViews>
  <sheetFormatPr defaultRowHeight="24.75" customHeight="1" x14ac:dyDescent="0.35"/>
  <cols>
    <col min="1" max="1" width="13" hidden="1" customWidth="1"/>
    <col min="2" max="2" width="10.54296875" customWidth="1"/>
    <col min="3" max="3" width="37.453125" customWidth="1"/>
    <col min="4" max="16" width="16.81640625" customWidth="1"/>
  </cols>
  <sheetData>
    <row r="3" spans="3:16" ht="24.75" customHeight="1" x14ac:dyDescent="0.35">
      <c r="C3" s="888" t="s">
        <v>1166</v>
      </c>
      <c r="D3" s="723"/>
      <c r="E3" s="723"/>
      <c r="F3" s="723"/>
      <c r="G3" s="723"/>
      <c r="H3" s="723"/>
      <c r="I3" s="723"/>
      <c r="J3" s="723"/>
      <c r="K3" s="723"/>
      <c r="L3" s="723"/>
      <c r="M3" s="723"/>
      <c r="N3" s="723"/>
      <c r="O3" s="723"/>
      <c r="P3" s="724"/>
    </row>
    <row r="4" spans="3:16" ht="24.75" customHeight="1" x14ac:dyDescent="0.35">
      <c r="C4" s="196" t="s">
        <v>1</v>
      </c>
      <c r="D4" s="197">
        <v>42370</v>
      </c>
      <c r="E4" s="197">
        <v>42401</v>
      </c>
      <c r="F4" s="197">
        <v>42430</v>
      </c>
      <c r="G4" s="197">
        <v>42461</v>
      </c>
      <c r="H4" s="197">
        <v>42491</v>
      </c>
      <c r="I4" s="197">
        <v>42522</v>
      </c>
      <c r="J4" s="197">
        <v>42552</v>
      </c>
      <c r="K4" s="197">
        <v>42583</v>
      </c>
      <c r="L4" s="197">
        <v>42614</v>
      </c>
      <c r="M4" s="197">
        <v>42644</v>
      </c>
      <c r="N4" s="197">
        <v>42675</v>
      </c>
      <c r="O4" s="197">
        <v>42705</v>
      </c>
      <c r="P4" s="198" t="s">
        <v>55</v>
      </c>
    </row>
    <row r="5" spans="3:16" ht="24.75" customHeight="1" x14ac:dyDescent="0.35">
      <c r="C5" s="193" t="s">
        <v>18</v>
      </c>
      <c r="D5" s="189">
        <v>2678032.6</v>
      </c>
      <c r="E5" s="189">
        <v>1538538.5</v>
      </c>
      <c r="F5" s="189">
        <v>2983598.8</v>
      </c>
      <c r="G5" s="189">
        <v>1082660</v>
      </c>
      <c r="H5" s="189">
        <v>2058073.9</v>
      </c>
      <c r="I5" s="189">
        <v>2352454.4500000002</v>
      </c>
      <c r="J5" s="189">
        <v>5587634.4500000002</v>
      </c>
      <c r="K5" s="189">
        <v>1483383.05</v>
      </c>
      <c r="L5" s="189">
        <v>1483383.08</v>
      </c>
      <c r="M5" s="189">
        <v>6186278.4000000004</v>
      </c>
      <c r="N5" s="189">
        <v>3073608.74</v>
      </c>
      <c r="O5" s="189">
        <v>0</v>
      </c>
      <c r="P5" s="190">
        <f t="shared" ref="P5:P52" si="0">SUM(D5:O5)</f>
        <v>30507645.969999999</v>
      </c>
    </row>
    <row r="6" spans="3:16" ht="24.75" customHeight="1" x14ac:dyDescent="0.35">
      <c r="C6" s="194" t="s">
        <v>20</v>
      </c>
      <c r="D6" s="189">
        <v>4380793</v>
      </c>
      <c r="E6" s="189">
        <v>1778759.85</v>
      </c>
      <c r="F6" s="189">
        <v>1526875.5</v>
      </c>
      <c r="G6" s="189">
        <v>1150522.1499999999</v>
      </c>
      <c r="H6" s="189">
        <v>1505087.1</v>
      </c>
      <c r="I6" s="189">
        <v>1107705.45</v>
      </c>
      <c r="J6" s="189">
        <v>1457912.65</v>
      </c>
      <c r="K6" s="189">
        <v>1242802.3999999999</v>
      </c>
      <c r="L6" s="189">
        <v>900178</v>
      </c>
      <c r="M6" s="189">
        <v>1316827.3999999999</v>
      </c>
      <c r="N6" s="189">
        <v>1198154.75</v>
      </c>
      <c r="O6" s="189">
        <v>1813780.2</v>
      </c>
      <c r="P6" s="190">
        <f t="shared" si="0"/>
        <v>19379398.449999999</v>
      </c>
    </row>
    <row r="7" spans="3:16" ht="24.75" customHeight="1" x14ac:dyDescent="0.35">
      <c r="C7" s="194" t="s">
        <v>19</v>
      </c>
      <c r="D7" s="189">
        <v>1843285</v>
      </c>
      <c r="E7" s="189">
        <v>716285</v>
      </c>
      <c r="F7" s="189">
        <v>884586</v>
      </c>
      <c r="G7" s="189">
        <v>1691167</v>
      </c>
      <c r="H7" s="189">
        <v>794405</v>
      </c>
      <c r="I7" s="189">
        <v>774015</v>
      </c>
      <c r="J7" s="189">
        <v>2068641</v>
      </c>
      <c r="K7" s="189">
        <v>1590607</v>
      </c>
      <c r="L7" s="189">
        <v>1426830</v>
      </c>
      <c r="M7" s="189">
        <v>1427490</v>
      </c>
      <c r="N7" s="189">
        <v>735508</v>
      </c>
      <c r="O7" s="189">
        <v>2827029</v>
      </c>
      <c r="P7" s="190">
        <f t="shared" si="0"/>
        <v>16779848</v>
      </c>
    </row>
    <row r="8" spans="3:16" ht="24.75" customHeight="1" x14ac:dyDescent="0.35">
      <c r="C8" s="194" t="s">
        <v>22</v>
      </c>
      <c r="D8" s="189">
        <v>7823190</v>
      </c>
      <c r="E8" s="189">
        <v>4084059</v>
      </c>
      <c r="F8" s="189">
        <v>3294659</v>
      </c>
      <c r="G8" s="189">
        <v>3911174</v>
      </c>
      <c r="H8" s="189">
        <v>4180996</v>
      </c>
      <c r="I8" s="189">
        <v>2433985</v>
      </c>
      <c r="J8" s="189">
        <v>4856214</v>
      </c>
      <c r="K8" s="189">
        <v>2644396</v>
      </c>
      <c r="L8" s="189">
        <v>3091362</v>
      </c>
      <c r="M8" s="189">
        <v>2396976</v>
      </c>
      <c r="N8" s="189">
        <v>2642310</v>
      </c>
      <c r="O8" s="189">
        <v>3893400</v>
      </c>
      <c r="P8" s="190">
        <f t="shared" si="0"/>
        <v>45252721</v>
      </c>
    </row>
    <row r="9" spans="3:16" ht="24.75" customHeight="1" x14ac:dyDescent="0.35">
      <c r="C9" s="195" t="s">
        <v>1167</v>
      </c>
      <c r="D9" s="189">
        <v>477889</v>
      </c>
      <c r="E9" s="189">
        <v>434790</v>
      </c>
      <c r="F9" s="189">
        <v>227605</v>
      </c>
      <c r="G9" s="189">
        <v>238491</v>
      </c>
      <c r="H9" s="189">
        <v>251675</v>
      </c>
      <c r="I9" s="189">
        <v>110121</v>
      </c>
      <c r="J9" s="189">
        <v>219558</v>
      </c>
      <c r="K9" s="189">
        <v>327559</v>
      </c>
      <c r="L9" s="189">
        <v>200161</v>
      </c>
      <c r="M9" s="189">
        <v>246277</v>
      </c>
      <c r="N9" s="189">
        <v>149864</v>
      </c>
      <c r="O9" s="189">
        <v>426737</v>
      </c>
      <c r="P9" s="190">
        <f t="shared" si="0"/>
        <v>3310727</v>
      </c>
    </row>
    <row r="10" spans="3:16" ht="24.75" customHeight="1" x14ac:dyDescent="0.35">
      <c r="C10" s="195" t="s">
        <v>1168</v>
      </c>
      <c r="D10" s="189">
        <v>346384</v>
      </c>
      <c r="E10" s="189">
        <v>416513</v>
      </c>
      <c r="F10" s="189">
        <v>370756</v>
      </c>
      <c r="G10" s="189">
        <v>419887</v>
      </c>
      <c r="H10" s="189">
        <v>442482</v>
      </c>
      <c r="I10" s="189">
        <v>416034</v>
      </c>
      <c r="J10" s="189">
        <v>392285</v>
      </c>
      <c r="K10" s="189">
        <v>389851</v>
      </c>
      <c r="L10" s="189">
        <v>394426</v>
      </c>
      <c r="M10" s="189">
        <v>1163324</v>
      </c>
      <c r="N10" s="189">
        <v>676923</v>
      </c>
      <c r="O10" s="189">
        <v>1054246</v>
      </c>
      <c r="P10" s="190">
        <f t="shared" si="0"/>
        <v>6483111</v>
      </c>
    </row>
    <row r="11" spans="3:16" ht="24.75" customHeight="1" x14ac:dyDescent="0.35">
      <c r="C11" s="195" t="s">
        <v>1169</v>
      </c>
      <c r="D11" s="189">
        <v>5876550</v>
      </c>
      <c r="E11" s="189">
        <v>2512610</v>
      </c>
      <c r="F11" s="189">
        <v>2065283.4</v>
      </c>
      <c r="G11" s="189">
        <v>2893140.55</v>
      </c>
      <c r="H11" s="189">
        <v>7135849.5999999996</v>
      </c>
      <c r="I11" s="189">
        <v>2832608.15</v>
      </c>
      <c r="J11" s="189">
        <v>2834364.88</v>
      </c>
      <c r="K11" s="189">
        <v>2766227.7</v>
      </c>
      <c r="L11" s="189">
        <v>2658964.89</v>
      </c>
      <c r="M11" s="189">
        <v>3799673</v>
      </c>
      <c r="N11" s="189">
        <v>2589108</v>
      </c>
      <c r="O11" s="189">
        <v>3078448.15</v>
      </c>
      <c r="P11" s="190">
        <f t="shared" si="0"/>
        <v>41042828.319999993</v>
      </c>
    </row>
    <row r="12" spans="3:16" ht="24.75" customHeight="1" x14ac:dyDescent="0.35">
      <c r="C12" s="194" t="s">
        <v>23</v>
      </c>
      <c r="D12" s="189">
        <v>2610792.1</v>
      </c>
      <c r="E12" s="189">
        <v>2617365.5</v>
      </c>
      <c r="F12" s="189">
        <v>2748257.3</v>
      </c>
      <c r="G12" s="189">
        <v>2609798</v>
      </c>
      <c r="H12" s="189">
        <v>2128157.4500000002</v>
      </c>
      <c r="I12" s="189">
        <v>2054974.22</v>
      </c>
      <c r="J12" s="189">
        <v>3485382</v>
      </c>
      <c r="K12" s="189">
        <v>2212812</v>
      </c>
      <c r="L12" s="189">
        <v>2909963.9</v>
      </c>
      <c r="M12" s="189">
        <v>2917846.5</v>
      </c>
      <c r="N12" s="189">
        <v>2899103.85</v>
      </c>
      <c r="O12" s="189">
        <v>3078448.15</v>
      </c>
      <c r="P12" s="190">
        <f t="shared" si="0"/>
        <v>32272900.969999999</v>
      </c>
    </row>
    <row r="13" spans="3:16" ht="24.75" customHeight="1" x14ac:dyDescent="0.35">
      <c r="C13" s="194" t="s">
        <v>24</v>
      </c>
      <c r="D13" s="189">
        <v>995955</v>
      </c>
      <c r="E13" s="189">
        <v>863503</v>
      </c>
      <c r="F13" s="189">
        <v>533847</v>
      </c>
      <c r="G13" s="189">
        <v>1277141</v>
      </c>
      <c r="H13" s="189">
        <v>451233</v>
      </c>
      <c r="I13" s="189">
        <v>421058</v>
      </c>
      <c r="J13" s="189">
        <v>25588</v>
      </c>
      <c r="K13" s="189">
        <v>843500</v>
      </c>
      <c r="L13" s="189">
        <v>783799</v>
      </c>
      <c r="M13" s="189">
        <v>793725</v>
      </c>
      <c r="N13" s="189">
        <v>503209</v>
      </c>
      <c r="O13" s="189">
        <v>25208</v>
      </c>
      <c r="P13" s="190">
        <f t="shared" si="0"/>
        <v>7517766</v>
      </c>
    </row>
    <row r="14" spans="3:16" ht="24.75" customHeight="1" x14ac:dyDescent="0.35">
      <c r="C14" s="194" t="s">
        <v>298</v>
      </c>
      <c r="D14" s="189">
        <v>14811</v>
      </c>
      <c r="E14" s="189">
        <v>15842</v>
      </c>
      <c r="F14" s="189">
        <v>10759</v>
      </c>
      <c r="G14" s="189">
        <v>7865</v>
      </c>
      <c r="H14" s="189">
        <v>13635</v>
      </c>
      <c r="I14" s="189">
        <v>17647</v>
      </c>
      <c r="J14" s="189">
        <v>28555</v>
      </c>
      <c r="K14" s="189">
        <v>5185</v>
      </c>
      <c r="L14" s="189">
        <v>11162</v>
      </c>
      <c r="M14" s="189">
        <v>3579</v>
      </c>
      <c r="N14" s="189">
        <v>7377</v>
      </c>
      <c r="O14" s="189">
        <v>146819</v>
      </c>
      <c r="P14" s="190">
        <f t="shared" si="0"/>
        <v>283236</v>
      </c>
    </row>
    <row r="15" spans="3:16" ht="24.75" customHeight="1" x14ac:dyDescent="0.35">
      <c r="C15" s="194" t="s">
        <v>25</v>
      </c>
      <c r="D15" s="189">
        <v>5801571</v>
      </c>
      <c r="E15" s="189">
        <v>3141901</v>
      </c>
      <c r="F15" s="189">
        <v>2842524</v>
      </c>
      <c r="G15" s="189">
        <v>4007640</v>
      </c>
      <c r="H15" s="189">
        <v>3172840</v>
      </c>
      <c r="I15" s="189">
        <v>3145543</v>
      </c>
      <c r="J15" s="189">
        <v>5146548</v>
      </c>
      <c r="K15" s="189">
        <v>3219700</v>
      </c>
      <c r="L15" s="189">
        <v>4914131</v>
      </c>
      <c r="M15" s="189">
        <v>3502398</v>
      </c>
      <c r="N15" s="189">
        <v>2736019</v>
      </c>
      <c r="O15" s="189">
        <v>3629924</v>
      </c>
      <c r="P15" s="190">
        <f t="shared" si="0"/>
        <v>45260739</v>
      </c>
    </row>
    <row r="16" spans="3:16" ht="24.75" customHeight="1" x14ac:dyDescent="0.35">
      <c r="C16" s="194" t="s">
        <v>26</v>
      </c>
      <c r="D16" s="189">
        <v>370358</v>
      </c>
      <c r="E16" s="189">
        <v>250334.2</v>
      </c>
      <c r="F16" s="189">
        <v>135707.1</v>
      </c>
      <c r="G16" s="189">
        <v>203081.9</v>
      </c>
      <c r="H16" s="189">
        <v>221090.8</v>
      </c>
      <c r="I16" s="189">
        <v>294649.2</v>
      </c>
      <c r="J16" s="189">
        <v>292942</v>
      </c>
      <c r="K16" s="189">
        <v>241973.3</v>
      </c>
      <c r="L16" s="189">
        <v>196367.3</v>
      </c>
      <c r="M16" s="189">
        <v>216301.6</v>
      </c>
      <c r="N16" s="189">
        <v>174385.8</v>
      </c>
      <c r="O16" s="189">
        <v>321596.79999999999</v>
      </c>
      <c r="P16" s="190">
        <f t="shared" si="0"/>
        <v>2918787.9999999995</v>
      </c>
    </row>
    <row r="17" spans="3:16" ht="24.75" customHeight="1" x14ac:dyDescent="0.35">
      <c r="C17" s="194" t="s">
        <v>27</v>
      </c>
      <c r="D17" s="189">
        <v>1278000</v>
      </c>
      <c r="E17" s="189">
        <v>1286299</v>
      </c>
      <c r="F17" s="189">
        <v>1320724</v>
      </c>
      <c r="G17" s="189">
        <v>1304481</v>
      </c>
      <c r="H17" s="189">
        <v>1156751</v>
      </c>
      <c r="I17" s="189">
        <v>1206801</v>
      </c>
      <c r="J17" s="189">
        <v>1292646</v>
      </c>
      <c r="K17" s="189">
        <v>1401495</v>
      </c>
      <c r="L17" s="189">
        <v>1539851</v>
      </c>
      <c r="M17" s="189">
        <v>1326100</v>
      </c>
      <c r="N17" s="189">
        <v>1423591</v>
      </c>
      <c r="O17" s="189">
        <v>1586020</v>
      </c>
      <c r="P17" s="190">
        <f t="shared" si="0"/>
        <v>16122759</v>
      </c>
    </row>
    <row r="18" spans="3:16" ht="24.75" customHeight="1" x14ac:dyDescent="0.35">
      <c r="C18" s="194" t="s">
        <v>28</v>
      </c>
      <c r="D18" s="189">
        <v>1179729</v>
      </c>
      <c r="E18" s="189">
        <v>1208383</v>
      </c>
      <c r="F18" s="189">
        <v>691300</v>
      </c>
      <c r="G18" s="189">
        <v>615838</v>
      </c>
      <c r="H18" s="189">
        <v>550541</v>
      </c>
      <c r="I18" s="189">
        <v>589448</v>
      </c>
      <c r="J18" s="189">
        <v>876649</v>
      </c>
      <c r="K18" s="189">
        <v>575707</v>
      </c>
      <c r="L18" s="189">
        <v>472515</v>
      </c>
      <c r="M18" s="189">
        <v>700319</v>
      </c>
      <c r="N18" s="189">
        <v>400346</v>
      </c>
      <c r="O18" s="189">
        <v>543934</v>
      </c>
      <c r="P18" s="190">
        <f t="shared" si="0"/>
        <v>8404709</v>
      </c>
    </row>
    <row r="19" spans="3:16" ht="24.75" customHeight="1" x14ac:dyDescent="0.35">
      <c r="C19" s="194" t="s">
        <v>29</v>
      </c>
      <c r="D19" s="189">
        <v>3415205</v>
      </c>
      <c r="E19" s="189">
        <v>1478795</v>
      </c>
      <c r="F19" s="189">
        <v>1699621</v>
      </c>
      <c r="G19" s="189">
        <v>1779730</v>
      </c>
      <c r="H19" s="189">
        <v>1257332</v>
      </c>
      <c r="I19" s="189">
        <v>1241644</v>
      </c>
      <c r="J19" s="189">
        <v>2571947</v>
      </c>
      <c r="K19" s="189">
        <v>1063827</v>
      </c>
      <c r="L19" s="189">
        <v>1543051</v>
      </c>
      <c r="M19" s="189">
        <v>1233461</v>
      </c>
      <c r="N19" s="189">
        <v>1044005</v>
      </c>
      <c r="O19" s="189">
        <v>826642</v>
      </c>
      <c r="P19" s="190">
        <f t="shared" si="0"/>
        <v>19155260</v>
      </c>
    </row>
    <row r="20" spans="3:16" ht="24.75" customHeight="1" x14ac:dyDescent="0.35">
      <c r="C20" s="194" t="s">
        <v>30</v>
      </c>
      <c r="D20" s="189">
        <v>5549456</v>
      </c>
      <c r="E20" s="189">
        <v>2225320</v>
      </c>
      <c r="F20" s="189">
        <v>1807175</v>
      </c>
      <c r="G20" s="189">
        <v>2430889</v>
      </c>
      <c r="H20" s="189">
        <v>1527072</v>
      </c>
      <c r="I20" s="189">
        <v>1333630</v>
      </c>
      <c r="J20" s="189">
        <v>2180529</v>
      </c>
      <c r="K20" s="189">
        <v>1283869</v>
      </c>
      <c r="L20" s="189">
        <v>1159525</v>
      </c>
      <c r="M20" s="189">
        <v>1943655</v>
      </c>
      <c r="N20" s="189">
        <v>1532780</v>
      </c>
      <c r="O20" s="189">
        <v>717112</v>
      </c>
      <c r="P20" s="190">
        <f t="shared" si="0"/>
        <v>23691012</v>
      </c>
    </row>
    <row r="21" spans="3:16" ht="24.75" customHeight="1" x14ac:dyDescent="0.35">
      <c r="C21" s="194" t="s">
        <v>31</v>
      </c>
      <c r="D21" s="189">
        <v>370167</v>
      </c>
      <c r="E21" s="189">
        <v>245446</v>
      </c>
      <c r="F21" s="189">
        <v>272552</v>
      </c>
      <c r="G21" s="189">
        <v>444881</v>
      </c>
      <c r="H21" s="189">
        <v>244272</v>
      </c>
      <c r="I21" s="189">
        <v>489320</v>
      </c>
      <c r="J21" s="191">
        <v>0</v>
      </c>
      <c r="K21" s="191">
        <v>0</v>
      </c>
      <c r="L21" s="191">
        <v>0</v>
      </c>
      <c r="M21" s="191">
        <v>0</v>
      </c>
      <c r="N21" s="191">
        <v>0</v>
      </c>
      <c r="O21" s="191">
        <v>0</v>
      </c>
      <c r="P21" s="190">
        <f t="shared" si="0"/>
        <v>2066638</v>
      </c>
    </row>
    <row r="22" spans="3:16" ht="24.75" customHeight="1" x14ac:dyDescent="0.35">
      <c r="C22" s="194" t="s">
        <v>32</v>
      </c>
      <c r="D22" s="189">
        <v>1782922</v>
      </c>
      <c r="E22" s="189">
        <v>972850</v>
      </c>
      <c r="F22" s="189">
        <v>677180</v>
      </c>
      <c r="G22" s="189">
        <v>530582</v>
      </c>
      <c r="H22" s="189">
        <v>619652</v>
      </c>
      <c r="I22" s="189">
        <v>849238</v>
      </c>
      <c r="J22" s="189">
        <v>1305770</v>
      </c>
      <c r="K22" s="189">
        <v>851218</v>
      </c>
      <c r="L22" s="189">
        <v>873726</v>
      </c>
      <c r="M22" s="189">
        <v>1252278</v>
      </c>
      <c r="N22" s="189">
        <v>766524</v>
      </c>
      <c r="O22" s="189">
        <v>892662</v>
      </c>
      <c r="P22" s="190">
        <f t="shared" si="0"/>
        <v>11374602</v>
      </c>
    </row>
    <row r="23" spans="3:16" ht="24.75" customHeight="1" x14ac:dyDescent="0.35">
      <c r="C23" s="194" t="s">
        <v>33</v>
      </c>
      <c r="D23" s="189">
        <v>5112440</v>
      </c>
      <c r="E23" s="189">
        <v>2070029</v>
      </c>
      <c r="F23" s="189">
        <v>1491770</v>
      </c>
      <c r="G23" s="189">
        <v>2553186</v>
      </c>
      <c r="H23" s="189">
        <v>1602582</v>
      </c>
      <c r="I23" s="189">
        <v>1518300</v>
      </c>
      <c r="J23" s="189">
        <v>4306938</v>
      </c>
      <c r="K23" s="189">
        <v>1428426</v>
      </c>
      <c r="L23" s="189">
        <v>1761962</v>
      </c>
      <c r="M23" s="189">
        <v>2086143</v>
      </c>
      <c r="N23" s="189">
        <v>1356074</v>
      </c>
      <c r="O23" s="189">
        <v>1346620</v>
      </c>
      <c r="P23" s="190">
        <f t="shared" si="0"/>
        <v>26634470</v>
      </c>
    </row>
    <row r="24" spans="3:16" ht="24.75" customHeight="1" x14ac:dyDescent="0.35">
      <c r="C24" s="194" t="s">
        <v>1170</v>
      </c>
      <c r="D24" s="189">
        <v>732136</v>
      </c>
      <c r="E24" s="189">
        <v>769422</v>
      </c>
      <c r="F24" s="189">
        <v>803126</v>
      </c>
      <c r="G24" s="189">
        <v>827532</v>
      </c>
      <c r="H24" s="189">
        <v>855852</v>
      </c>
      <c r="I24" s="189">
        <v>860570</v>
      </c>
      <c r="J24" s="189">
        <v>814742</v>
      </c>
      <c r="K24" s="189">
        <v>851144</v>
      </c>
      <c r="L24" s="189">
        <v>850448</v>
      </c>
      <c r="M24" s="189">
        <v>846640</v>
      </c>
      <c r="N24" s="189">
        <v>841468</v>
      </c>
      <c r="O24" s="189">
        <v>855000</v>
      </c>
      <c r="P24" s="190">
        <f t="shared" si="0"/>
        <v>9908080</v>
      </c>
    </row>
    <row r="25" spans="3:16" ht="24.75" customHeight="1" x14ac:dyDescent="0.35">
      <c r="C25" s="194" t="s">
        <v>34</v>
      </c>
      <c r="D25" s="189">
        <v>7438800</v>
      </c>
      <c r="E25" s="189">
        <v>1789906</v>
      </c>
      <c r="F25" s="189">
        <v>1511213</v>
      </c>
      <c r="G25" s="189">
        <v>3035574</v>
      </c>
      <c r="H25" s="189">
        <v>2050447</v>
      </c>
      <c r="I25" s="189">
        <v>2479218</v>
      </c>
      <c r="J25" s="189">
        <v>3440366</v>
      </c>
      <c r="K25" s="189">
        <v>1527661</v>
      </c>
      <c r="L25" s="189">
        <v>1808797</v>
      </c>
      <c r="M25" s="189">
        <v>2032973</v>
      </c>
      <c r="N25" s="189">
        <v>1324098</v>
      </c>
      <c r="O25" s="189">
        <v>2654783</v>
      </c>
      <c r="P25" s="190">
        <f t="shared" si="0"/>
        <v>31093836</v>
      </c>
    </row>
    <row r="26" spans="3:16" ht="24.75" customHeight="1" x14ac:dyDescent="0.35">
      <c r="C26" s="194" t="s">
        <v>35</v>
      </c>
      <c r="D26" s="189">
        <v>586287</v>
      </c>
      <c r="E26" s="189">
        <v>499199</v>
      </c>
      <c r="F26" s="189">
        <v>363283</v>
      </c>
      <c r="G26" s="189">
        <v>399401</v>
      </c>
      <c r="H26" s="189">
        <v>405754</v>
      </c>
      <c r="I26" s="189">
        <v>336223</v>
      </c>
      <c r="J26" s="189">
        <v>427946</v>
      </c>
      <c r="K26" s="189">
        <v>349773</v>
      </c>
      <c r="L26" s="189">
        <v>323549</v>
      </c>
      <c r="M26" s="189">
        <v>332106</v>
      </c>
      <c r="N26" s="189">
        <v>287836</v>
      </c>
      <c r="O26" s="189">
        <v>609351</v>
      </c>
      <c r="P26" s="190">
        <f t="shared" si="0"/>
        <v>4920708</v>
      </c>
    </row>
    <row r="27" spans="3:16" ht="24.75" customHeight="1" x14ac:dyDescent="0.35">
      <c r="C27" s="194" t="s">
        <v>36</v>
      </c>
      <c r="D27" s="189">
        <v>900912</v>
      </c>
      <c r="E27" s="189">
        <v>902893</v>
      </c>
      <c r="F27" s="189">
        <v>1129795</v>
      </c>
      <c r="G27" s="189">
        <v>993698</v>
      </c>
      <c r="H27" s="189">
        <v>925741</v>
      </c>
      <c r="I27" s="189">
        <v>895744</v>
      </c>
      <c r="J27" s="189">
        <v>949998</v>
      </c>
      <c r="K27" s="189">
        <v>1002845</v>
      </c>
      <c r="L27" s="189">
        <v>923669</v>
      </c>
      <c r="M27" s="189">
        <v>846533</v>
      </c>
      <c r="N27" s="189">
        <v>951259</v>
      </c>
      <c r="O27" s="189">
        <v>1081384</v>
      </c>
      <c r="P27" s="190">
        <f t="shared" si="0"/>
        <v>11504471</v>
      </c>
    </row>
    <row r="28" spans="3:16" ht="24.75" customHeight="1" x14ac:dyDescent="0.35">
      <c r="C28" s="194" t="s">
        <v>37</v>
      </c>
      <c r="D28" s="189">
        <v>16169465</v>
      </c>
      <c r="E28" s="189">
        <v>6107671</v>
      </c>
      <c r="F28" s="189">
        <v>5123419</v>
      </c>
      <c r="G28" s="189">
        <v>5278761</v>
      </c>
      <c r="H28" s="189">
        <v>5429099</v>
      </c>
      <c r="I28" s="189">
        <v>5787477</v>
      </c>
      <c r="J28" s="189">
        <v>8402155</v>
      </c>
      <c r="K28" s="189">
        <v>6513606</v>
      </c>
      <c r="L28" s="189">
        <v>7231535</v>
      </c>
      <c r="M28" s="189">
        <v>8510823</v>
      </c>
      <c r="N28" s="189">
        <v>10492738</v>
      </c>
      <c r="O28" s="189">
        <v>4110521</v>
      </c>
      <c r="P28" s="190">
        <f t="shared" si="0"/>
        <v>89157270</v>
      </c>
    </row>
    <row r="29" spans="3:16" ht="24.75" customHeight="1" x14ac:dyDescent="0.35">
      <c r="C29" s="194" t="s">
        <v>38</v>
      </c>
      <c r="D29" s="189">
        <v>4236840</v>
      </c>
      <c r="E29" s="189">
        <v>1047038</v>
      </c>
      <c r="F29" s="189">
        <v>1411069</v>
      </c>
      <c r="G29" s="189">
        <v>2217354</v>
      </c>
      <c r="H29" s="189">
        <v>1627363.2</v>
      </c>
      <c r="I29" s="189">
        <v>973711</v>
      </c>
      <c r="J29" s="189">
        <v>1663003</v>
      </c>
      <c r="K29" s="189">
        <v>868845</v>
      </c>
      <c r="L29" s="189">
        <v>506719</v>
      </c>
      <c r="M29" s="189">
        <v>906838</v>
      </c>
      <c r="N29" s="189">
        <v>758368</v>
      </c>
      <c r="O29" s="189">
        <v>4110521</v>
      </c>
      <c r="P29" s="190">
        <f t="shared" si="0"/>
        <v>20327669.199999999</v>
      </c>
    </row>
    <row r="30" spans="3:16" ht="24.75" customHeight="1" x14ac:dyDescent="0.35">
      <c r="C30" s="194" t="s">
        <v>1171</v>
      </c>
      <c r="D30" s="189">
        <v>590541</v>
      </c>
      <c r="E30" s="189">
        <v>414009</v>
      </c>
      <c r="F30" s="189">
        <v>351074</v>
      </c>
      <c r="G30" s="189">
        <v>307418</v>
      </c>
      <c r="H30" s="189">
        <v>469929</v>
      </c>
      <c r="I30" s="189">
        <v>376741</v>
      </c>
      <c r="J30" s="189">
        <v>641862</v>
      </c>
      <c r="K30" s="189">
        <v>509038</v>
      </c>
      <c r="L30" s="189">
        <v>612926</v>
      </c>
      <c r="M30" s="189">
        <v>373280</v>
      </c>
      <c r="N30" s="189">
        <v>522121</v>
      </c>
      <c r="O30" s="189">
        <v>309509</v>
      </c>
      <c r="P30" s="190">
        <f t="shared" si="0"/>
        <v>5478448</v>
      </c>
    </row>
    <row r="31" spans="3:16" ht="24.75" customHeight="1" x14ac:dyDescent="0.35">
      <c r="C31" s="194" t="s">
        <v>39</v>
      </c>
      <c r="D31" s="189">
        <v>1539457.1</v>
      </c>
      <c r="E31" s="189">
        <v>1495623.55</v>
      </c>
      <c r="F31" s="189">
        <v>1259740.7</v>
      </c>
      <c r="G31" s="189">
        <v>982024.6</v>
      </c>
      <c r="H31" s="189">
        <v>978753.7</v>
      </c>
      <c r="I31" s="189">
        <v>981570.65</v>
      </c>
      <c r="J31" s="189">
        <v>1110472.8500000001</v>
      </c>
      <c r="K31" s="189">
        <v>1133965.3500000001</v>
      </c>
      <c r="L31" s="189">
        <v>913574.35</v>
      </c>
      <c r="M31" s="189">
        <v>868071.75</v>
      </c>
      <c r="N31" s="189">
        <v>630568</v>
      </c>
      <c r="O31" s="189">
        <v>823611.6</v>
      </c>
      <c r="P31" s="190">
        <f t="shared" si="0"/>
        <v>12717434.199999999</v>
      </c>
    </row>
    <row r="32" spans="3:16" ht="24.75" customHeight="1" x14ac:dyDescent="0.35">
      <c r="C32" s="194" t="s">
        <v>325</v>
      </c>
      <c r="D32" s="189">
        <v>807154.5</v>
      </c>
      <c r="E32" s="189">
        <v>803748.4</v>
      </c>
      <c r="F32" s="189">
        <v>838960.5</v>
      </c>
      <c r="G32" s="189">
        <v>758388.3</v>
      </c>
      <c r="H32" s="189">
        <v>875544.7</v>
      </c>
      <c r="I32" s="189">
        <v>628380</v>
      </c>
      <c r="J32" s="189">
        <v>881413.9</v>
      </c>
      <c r="K32" s="189">
        <v>805995.7</v>
      </c>
      <c r="L32" s="189">
        <v>807556.2</v>
      </c>
      <c r="M32" s="189">
        <v>815490.7</v>
      </c>
      <c r="N32" s="189">
        <v>842136.6</v>
      </c>
      <c r="O32" s="189">
        <v>610960.1</v>
      </c>
      <c r="P32" s="190">
        <f t="shared" si="0"/>
        <v>9475729.6000000015</v>
      </c>
    </row>
    <row r="33" spans="3:16" ht="24.75" customHeight="1" x14ac:dyDescent="0.35">
      <c r="C33" s="194" t="s">
        <v>40</v>
      </c>
      <c r="D33" s="189">
        <v>1904191.45</v>
      </c>
      <c r="E33" s="189">
        <v>1078903.1000000001</v>
      </c>
      <c r="F33" s="189">
        <v>1389014.55</v>
      </c>
      <c r="G33" s="189">
        <v>1401456.15</v>
      </c>
      <c r="H33" s="189">
        <v>1137435.1000000001</v>
      </c>
      <c r="I33" s="189">
        <v>993465.05</v>
      </c>
      <c r="J33" s="189">
        <v>2176475.4</v>
      </c>
      <c r="K33" s="189">
        <v>2150756.7999999998</v>
      </c>
      <c r="L33" s="189">
        <v>2276877.52</v>
      </c>
      <c r="M33" s="189">
        <v>1383358</v>
      </c>
      <c r="N33" s="189">
        <v>1637932.16</v>
      </c>
      <c r="O33" s="189">
        <v>1308181</v>
      </c>
      <c r="P33" s="190">
        <f t="shared" si="0"/>
        <v>18838046.279999997</v>
      </c>
    </row>
    <row r="34" spans="3:16" ht="24.75" customHeight="1" x14ac:dyDescent="0.35">
      <c r="C34" s="194" t="s">
        <v>41</v>
      </c>
      <c r="D34" s="189">
        <v>1604070</v>
      </c>
      <c r="E34" s="189">
        <v>842864</v>
      </c>
      <c r="F34" s="189">
        <v>1414107</v>
      </c>
      <c r="G34" s="189">
        <v>952661</v>
      </c>
      <c r="H34" s="189">
        <v>747027</v>
      </c>
      <c r="I34" s="189">
        <v>501248</v>
      </c>
      <c r="J34" s="189">
        <v>1016410</v>
      </c>
      <c r="K34" s="189">
        <v>658288</v>
      </c>
      <c r="L34" s="189">
        <v>609231</v>
      </c>
      <c r="M34" s="189">
        <v>1592532</v>
      </c>
      <c r="N34" s="189">
        <v>526643</v>
      </c>
      <c r="O34" s="189">
        <v>703497</v>
      </c>
      <c r="P34" s="190">
        <f t="shared" si="0"/>
        <v>11168578</v>
      </c>
    </row>
    <row r="35" spans="3:16" ht="24.75" customHeight="1" x14ac:dyDescent="0.35">
      <c r="C35" s="194" t="s">
        <v>326</v>
      </c>
      <c r="D35" s="189">
        <v>17267</v>
      </c>
      <c r="E35" s="189">
        <v>14916.95</v>
      </c>
      <c r="F35" s="189">
        <v>14859.65</v>
      </c>
      <c r="G35" s="189">
        <v>15436.95</v>
      </c>
      <c r="H35" s="189">
        <v>17770.45</v>
      </c>
      <c r="I35" s="189">
        <v>17530.48</v>
      </c>
      <c r="J35" s="189">
        <v>1409081.55</v>
      </c>
      <c r="K35" s="189">
        <v>20032.330000000002</v>
      </c>
      <c r="L35" s="189">
        <v>18005.349999999999</v>
      </c>
      <c r="M35" s="189">
        <v>15736.9</v>
      </c>
      <c r="N35" s="189">
        <v>121897.75</v>
      </c>
      <c r="O35" s="189">
        <v>18309.3</v>
      </c>
      <c r="P35" s="190">
        <f t="shared" si="0"/>
        <v>1700844.6600000001</v>
      </c>
    </row>
    <row r="36" spans="3:16" ht="24.75" customHeight="1" x14ac:dyDescent="0.35">
      <c r="C36" s="194" t="s">
        <v>42</v>
      </c>
      <c r="D36" s="189">
        <v>1874452</v>
      </c>
      <c r="E36" s="189">
        <v>1042872</v>
      </c>
      <c r="F36" s="189">
        <v>620526</v>
      </c>
      <c r="G36" s="189">
        <v>667134</v>
      </c>
      <c r="H36" s="189">
        <v>623952</v>
      </c>
      <c r="I36" s="189">
        <v>622388</v>
      </c>
      <c r="J36" s="189">
        <v>948632</v>
      </c>
      <c r="K36" s="189">
        <v>662550</v>
      </c>
      <c r="L36" s="189">
        <v>669358</v>
      </c>
      <c r="M36" s="189">
        <v>642144</v>
      </c>
      <c r="N36" s="189">
        <v>1308672</v>
      </c>
      <c r="O36" s="189">
        <v>509566</v>
      </c>
      <c r="P36" s="190">
        <f t="shared" si="0"/>
        <v>10192246</v>
      </c>
    </row>
    <row r="37" spans="3:16" ht="24.75" customHeight="1" x14ac:dyDescent="0.35">
      <c r="C37" s="194" t="s">
        <v>310</v>
      </c>
      <c r="D37" s="189">
        <v>732041.35</v>
      </c>
      <c r="E37" s="189">
        <v>720180.45</v>
      </c>
      <c r="F37" s="189">
        <v>747126.55</v>
      </c>
      <c r="G37" s="189">
        <v>723089.15</v>
      </c>
      <c r="H37" s="189">
        <v>758554.45</v>
      </c>
      <c r="I37" s="189">
        <v>785544.55</v>
      </c>
      <c r="J37" s="189">
        <v>772634.5</v>
      </c>
      <c r="K37" s="189">
        <v>791297.85</v>
      </c>
      <c r="L37" s="189">
        <v>801838.1</v>
      </c>
      <c r="M37" s="189">
        <v>806737</v>
      </c>
      <c r="N37" s="189">
        <v>794997.5</v>
      </c>
      <c r="O37" s="189">
        <v>1679386</v>
      </c>
      <c r="P37" s="190">
        <f t="shared" si="0"/>
        <v>10113427.449999999</v>
      </c>
    </row>
    <row r="38" spans="3:16" ht="24.75" customHeight="1" x14ac:dyDescent="0.35">
      <c r="C38" s="194" t="s">
        <v>43</v>
      </c>
      <c r="D38" s="189">
        <v>1019694</v>
      </c>
      <c r="E38" s="189">
        <v>449043</v>
      </c>
      <c r="F38" s="189">
        <v>361713</v>
      </c>
      <c r="G38" s="189">
        <v>477943.4</v>
      </c>
      <c r="H38" s="189">
        <v>383427</v>
      </c>
      <c r="I38" s="189">
        <v>382781</v>
      </c>
      <c r="J38" s="189">
        <v>414519</v>
      </c>
      <c r="K38" s="189">
        <v>425958</v>
      </c>
      <c r="L38" s="189">
        <v>370893</v>
      </c>
      <c r="M38" s="189">
        <v>360475</v>
      </c>
      <c r="N38" s="189">
        <v>241723</v>
      </c>
      <c r="O38" s="189">
        <v>290444</v>
      </c>
      <c r="P38" s="190">
        <f t="shared" si="0"/>
        <v>5178613.4000000004</v>
      </c>
    </row>
    <row r="39" spans="3:16" ht="24.75" customHeight="1" x14ac:dyDescent="0.35">
      <c r="C39" s="194" t="s">
        <v>1172</v>
      </c>
      <c r="D39" s="189">
        <v>1279353</v>
      </c>
      <c r="E39" s="189">
        <v>934566</v>
      </c>
      <c r="F39" s="189">
        <v>1046612</v>
      </c>
      <c r="G39" s="189">
        <v>1044194</v>
      </c>
      <c r="H39" s="189">
        <v>1889615</v>
      </c>
      <c r="I39" s="189">
        <v>992562</v>
      </c>
      <c r="J39" s="191">
        <v>0</v>
      </c>
      <c r="K39" s="191">
        <v>0</v>
      </c>
      <c r="L39" s="191">
        <v>0</v>
      </c>
      <c r="M39" s="191">
        <v>0</v>
      </c>
      <c r="N39" s="191">
        <v>0</v>
      </c>
      <c r="O39" s="191">
        <v>0</v>
      </c>
      <c r="P39" s="190">
        <f t="shared" si="0"/>
        <v>7186902</v>
      </c>
    </row>
    <row r="40" spans="3:16" ht="24.75" customHeight="1" x14ac:dyDescent="0.35">
      <c r="C40" s="194" t="s">
        <v>44</v>
      </c>
      <c r="D40" s="189">
        <v>245296.35</v>
      </c>
      <c r="E40" s="189">
        <v>374531</v>
      </c>
      <c r="F40" s="189">
        <v>98275</v>
      </c>
      <c r="G40" s="189">
        <v>79531</v>
      </c>
      <c r="H40" s="189">
        <v>74705</v>
      </c>
      <c r="I40" s="189">
        <v>140254</v>
      </c>
      <c r="J40" s="189">
        <v>122407</v>
      </c>
      <c r="K40" s="189">
        <v>99395</v>
      </c>
      <c r="L40" s="189">
        <v>174900</v>
      </c>
      <c r="M40" s="189">
        <v>119976</v>
      </c>
      <c r="N40" s="189">
        <v>173447</v>
      </c>
      <c r="O40" s="189">
        <v>188546</v>
      </c>
      <c r="P40" s="190">
        <f t="shared" si="0"/>
        <v>1891263.35</v>
      </c>
    </row>
    <row r="41" spans="3:16" ht="24.75" customHeight="1" x14ac:dyDescent="0.35">
      <c r="C41" s="194" t="s">
        <v>311</v>
      </c>
      <c r="D41" s="189">
        <v>229397</v>
      </c>
      <c r="E41" s="189">
        <v>197889</v>
      </c>
      <c r="F41" s="189">
        <v>237687</v>
      </c>
      <c r="G41" s="189">
        <v>229208</v>
      </c>
      <c r="H41" s="189">
        <v>428636.8</v>
      </c>
      <c r="I41" s="189">
        <v>321276</v>
      </c>
      <c r="J41" s="189">
        <v>108786</v>
      </c>
      <c r="K41" s="189">
        <v>281966</v>
      </c>
      <c r="L41" s="189">
        <v>241006</v>
      </c>
      <c r="M41" s="189">
        <v>232900.2</v>
      </c>
      <c r="N41" s="189">
        <v>216194</v>
      </c>
      <c r="O41" s="189">
        <v>241530</v>
      </c>
      <c r="P41" s="190">
        <f t="shared" si="0"/>
        <v>2966476</v>
      </c>
    </row>
    <row r="42" spans="3:16" ht="24.75" customHeight="1" x14ac:dyDescent="0.35">
      <c r="C42" s="194" t="s">
        <v>312</v>
      </c>
      <c r="D42" s="189">
        <v>82972</v>
      </c>
      <c r="E42" s="189">
        <v>58476</v>
      </c>
      <c r="F42" s="189">
        <v>56158</v>
      </c>
      <c r="G42" s="189">
        <v>45593</v>
      </c>
      <c r="H42" s="189">
        <v>57656</v>
      </c>
      <c r="I42" s="189">
        <v>49275</v>
      </c>
      <c r="J42" s="189">
        <v>55346</v>
      </c>
      <c r="K42" s="189">
        <v>52344</v>
      </c>
      <c r="L42" s="189">
        <v>47308</v>
      </c>
      <c r="M42" s="189">
        <v>46434</v>
      </c>
      <c r="N42" s="189">
        <v>46434</v>
      </c>
      <c r="O42" s="189">
        <v>36092</v>
      </c>
      <c r="P42" s="190">
        <f t="shared" si="0"/>
        <v>634088</v>
      </c>
    </row>
    <row r="43" spans="3:16" ht="24.75" customHeight="1" x14ac:dyDescent="0.35">
      <c r="C43" s="194" t="s">
        <v>46</v>
      </c>
      <c r="D43" s="189">
        <v>1821898</v>
      </c>
      <c r="E43" s="189">
        <v>1832668</v>
      </c>
      <c r="F43" s="189">
        <v>2336276</v>
      </c>
      <c r="G43" s="189">
        <v>1241217</v>
      </c>
      <c r="H43" s="189">
        <v>2641688</v>
      </c>
      <c r="I43" s="189">
        <v>1507654</v>
      </c>
      <c r="J43" s="189">
        <v>1501182</v>
      </c>
      <c r="K43" s="189">
        <v>1128594</v>
      </c>
      <c r="L43" s="189">
        <v>1218078</v>
      </c>
      <c r="M43" s="189">
        <v>2210011</v>
      </c>
      <c r="N43" s="189">
        <v>1754923.97</v>
      </c>
      <c r="O43" s="189">
        <v>1890764.15</v>
      </c>
      <c r="P43" s="190">
        <f t="shared" si="0"/>
        <v>21084954.119999997</v>
      </c>
    </row>
    <row r="44" spans="3:16" ht="24.75" customHeight="1" x14ac:dyDescent="0.35">
      <c r="C44" s="194" t="s">
        <v>47</v>
      </c>
      <c r="D44" s="189">
        <v>931501.55</v>
      </c>
      <c r="E44" s="189">
        <v>430372</v>
      </c>
      <c r="F44" s="189">
        <v>1657827.4</v>
      </c>
      <c r="G44" s="189">
        <v>431713.6</v>
      </c>
      <c r="H44" s="189">
        <v>450662</v>
      </c>
      <c r="I44" s="189">
        <v>421049.26</v>
      </c>
      <c r="J44" s="189">
        <v>1170884</v>
      </c>
      <c r="K44" s="189">
        <v>394662.93</v>
      </c>
      <c r="L44" s="189">
        <v>963211</v>
      </c>
      <c r="M44" s="189">
        <v>643471</v>
      </c>
      <c r="N44" s="189">
        <v>732917.35</v>
      </c>
      <c r="O44" s="189">
        <v>645737.5</v>
      </c>
      <c r="P44" s="190">
        <f t="shared" si="0"/>
        <v>8874009.5899999999</v>
      </c>
    </row>
    <row r="45" spans="3:16" ht="24.75" customHeight="1" x14ac:dyDescent="0.35">
      <c r="C45" s="194" t="s">
        <v>286</v>
      </c>
      <c r="D45" s="191">
        <v>0</v>
      </c>
      <c r="E45" s="191">
        <v>0</v>
      </c>
      <c r="F45" s="191">
        <v>0</v>
      </c>
      <c r="G45" s="191">
        <v>0</v>
      </c>
      <c r="H45" s="191">
        <v>0</v>
      </c>
      <c r="I45" s="191">
        <v>0</v>
      </c>
      <c r="J45" s="189">
        <v>1788013</v>
      </c>
      <c r="K45" s="189">
        <v>1101990</v>
      </c>
      <c r="L45" s="189">
        <v>1629791</v>
      </c>
      <c r="M45" s="189">
        <v>1644897</v>
      </c>
      <c r="N45" s="189">
        <v>1388522</v>
      </c>
      <c r="O45" s="189">
        <v>2405421</v>
      </c>
      <c r="P45" s="190">
        <f t="shared" si="0"/>
        <v>9958634</v>
      </c>
    </row>
    <row r="46" spans="3:16" ht="24.75" customHeight="1" x14ac:dyDescent="0.35">
      <c r="C46" s="194" t="s">
        <v>48</v>
      </c>
      <c r="D46" s="189">
        <v>410656</v>
      </c>
      <c r="E46" s="189">
        <v>397825</v>
      </c>
      <c r="F46" s="189">
        <v>274270</v>
      </c>
      <c r="G46" s="189">
        <v>968251</v>
      </c>
      <c r="H46" s="189">
        <v>374834</v>
      </c>
      <c r="I46" s="189">
        <v>191270</v>
      </c>
      <c r="J46" s="189">
        <v>363092</v>
      </c>
      <c r="K46" s="189">
        <v>251471</v>
      </c>
      <c r="L46" s="189">
        <v>477553</v>
      </c>
      <c r="M46" s="189">
        <v>366831</v>
      </c>
      <c r="N46" s="189">
        <v>192537</v>
      </c>
      <c r="O46" s="189">
        <v>395711</v>
      </c>
      <c r="P46" s="190">
        <f t="shared" si="0"/>
        <v>4664301</v>
      </c>
    </row>
    <row r="47" spans="3:16" ht="24.75" customHeight="1" x14ac:dyDescent="0.35">
      <c r="C47" s="194" t="s">
        <v>49</v>
      </c>
      <c r="D47" s="189">
        <v>1351982</v>
      </c>
      <c r="E47" s="189">
        <v>285043</v>
      </c>
      <c r="F47" s="189">
        <v>231754</v>
      </c>
      <c r="G47" s="189">
        <v>440616</v>
      </c>
      <c r="H47" s="189">
        <v>213390</v>
      </c>
      <c r="I47" s="189">
        <v>254635</v>
      </c>
      <c r="J47" s="189">
        <v>664681</v>
      </c>
      <c r="K47" s="189">
        <v>253263</v>
      </c>
      <c r="L47" s="189">
        <v>254923</v>
      </c>
      <c r="M47" s="189">
        <v>398174</v>
      </c>
      <c r="N47" s="189">
        <v>181921</v>
      </c>
      <c r="O47" s="189">
        <v>218459</v>
      </c>
      <c r="P47" s="190">
        <f t="shared" si="0"/>
        <v>4748841</v>
      </c>
    </row>
    <row r="48" spans="3:16" ht="24.75" customHeight="1" x14ac:dyDescent="0.35">
      <c r="C48" s="194" t="s">
        <v>51</v>
      </c>
      <c r="D48" s="189">
        <v>222894</v>
      </c>
      <c r="E48" s="189">
        <v>391644.45</v>
      </c>
      <c r="F48" s="189">
        <v>415420.25</v>
      </c>
      <c r="G48" s="189">
        <v>385604.3</v>
      </c>
      <c r="H48" s="189">
        <v>384123.5</v>
      </c>
      <c r="I48" s="189">
        <v>378153</v>
      </c>
      <c r="J48" s="189">
        <v>428277.4</v>
      </c>
      <c r="K48" s="189">
        <v>576930</v>
      </c>
      <c r="L48" s="189">
        <v>572182.69999999995</v>
      </c>
      <c r="M48" s="189">
        <v>476949.51</v>
      </c>
      <c r="N48" s="189">
        <v>400127.3</v>
      </c>
      <c r="O48" s="189">
        <v>549546.4</v>
      </c>
      <c r="P48" s="190">
        <f t="shared" si="0"/>
        <v>5181852.8099999996</v>
      </c>
    </row>
    <row r="49" spans="3:16" ht="24.75" customHeight="1" x14ac:dyDescent="0.35">
      <c r="C49" s="194" t="s">
        <v>52</v>
      </c>
      <c r="D49" s="189">
        <v>802219.1</v>
      </c>
      <c r="E49" s="189">
        <v>241253.7</v>
      </c>
      <c r="F49" s="189">
        <v>419697</v>
      </c>
      <c r="G49" s="189">
        <v>562594.65</v>
      </c>
      <c r="H49" s="189">
        <v>319984</v>
      </c>
      <c r="I49" s="189">
        <v>335978</v>
      </c>
      <c r="J49" s="189">
        <v>383404.45</v>
      </c>
      <c r="K49" s="189">
        <v>484826.15</v>
      </c>
      <c r="L49" s="189">
        <v>276477</v>
      </c>
      <c r="M49" s="189">
        <v>484826.15</v>
      </c>
      <c r="N49" s="189">
        <v>508239.4</v>
      </c>
      <c r="O49" s="189">
        <v>0</v>
      </c>
      <c r="P49" s="190">
        <f t="shared" si="0"/>
        <v>4819499.6000000006</v>
      </c>
    </row>
    <row r="50" spans="3:16" ht="24.75" customHeight="1" x14ac:dyDescent="0.35">
      <c r="C50" s="194" t="s">
        <v>53</v>
      </c>
      <c r="D50" s="189">
        <v>9835556</v>
      </c>
      <c r="E50" s="189">
        <v>3979209</v>
      </c>
      <c r="F50" s="189">
        <v>3158906</v>
      </c>
      <c r="G50" s="189">
        <v>4513971</v>
      </c>
      <c r="H50" s="189">
        <v>2246331</v>
      </c>
      <c r="I50" s="189">
        <v>2894202</v>
      </c>
      <c r="J50" s="189">
        <v>6790603</v>
      </c>
      <c r="K50" s="189">
        <v>2570352</v>
      </c>
      <c r="L50" s="189">
        <v>2490848</v>
      </c>
      <c r="M50" s="189">
        <v>2419431</v>
      </c>
      <c r="N50" s="189">
        <v>4489933</v>
      </c>
      <c r="O50" s="189">
        <v>9044744</v>
      </c>
      <c r="P50" s="190">
        <f t="shared" si="0"/>
        <v>54434086</v>
      </c>
    </row>
    <row r="51" spans="3:16" ht="24.75" customHeight="1" x14ac:dyDescent="0.35">
      <c r="C51" s="194" t="s">
        <v>330</v>
      </c>
      <c r="D51" s="189">
        <v>115603</v>
      </c>
      <c r="E51" s="189">
        <v>172923</v>
      </c>
      <c r="F51" s="189">
        <v>133547</v>
      </c>
      <c r="G51" s="189">
        <v>166678</v>
      </c>
      <c r="H51" s="189">
        <v>133106</v>
      </c>
      <c r="I51" s="189">
        <v>205934</v>
      </c>
      <c r="J51" s="189">
        <v>169905</v>
      </c>
      <c r="K51" s="189">
        <v>193853</v>
      </c>
      <c r="L51" s="189">
        <v>130418</v>
      </c>
      <c r="M51" s="189">
        <v>194014</v>
      </c>
      <c r="N51" s="189">
        <v>182150</v>
      </c>
      <c r="O51" s="189">
        <v>243618</v>
      </c>
      <c r="P51" s="190">
        <f t="shared" si="0"/>
        <v>2041749</v>
      </c>
    </row>
    <row r="52" spans="3:16" ht="24.75" customHeight="1" x14ac:dyDescent="0.35">
      <c r="C52" s="194" t="s">
        <v>54</v>
      </c>
      <c r="D52" s="189">
        <v>513708</v>
      </c>
      <c r="E52" s="189">
        <v>388530</v>
      </c>
      <c r="F52" s="189">
        <v>300520</v>
      </c>
      <c r="G52" s="189">
        <v>715774.55</v>
      </c>
      <c r="H52" s="189">
        <v>446142.85</v>
      </c>
      <c r="I52" s="189">
        <v>204730</v>
      </c>
      <c r="J52" s="189">
        <v>467181.55</v>
      </c>
      <c r="K52" s="189">
        <v>550144.44999999995</v>
      </c>
      <c r="L52" s="189">
        <v>247719.25</v>
      </c>
      <c r="M52" s="189">
        <v>315209</v>
      </c>
      <c r="N52" s="189">
        <v>320389.75</v>
      </c>
      <c r="O52" s="189">
        <v>396494.35</v>
      </c>
      <c r="P52" s="190">
        <f t="shared" si="0"/>
        <v>4866543.7499999991</v>
      </c>
    </row>
    <row r="53" spans="3:16" ht="24.75" customHeight="1" x14ac:dyDescent="0.35">
      <c r="C53" s="199" t="s">
        <v>55</v>
      </c>
      <c r="D53" s="192">
        <f>SUM(D5:D52)</f>
        <v>109903874.09999998</v>
      </c>
      <c r="E53" s="192">
        <f>SUM(E5:E52)</f>
        <v>55520842.650000006</v>
      </c>
      <c r="F53" s="192">
        <v>46083675.200000003</v>
      </c>
      <c r="G53" s="192">
        <v>51108477.439999998</v>
      </c>
      <c r="H53" s="192">
        <v>94159393.589999989</v>
      </c>
      <c r="I53" s="192">
        <v>46361677.649999999</v>
      </c>
      <c r="J53" s="192">
        <v>67341128.310000002</v>
      </c>
      <c r="K53" s="192">
        <v>47135623.229999997</v>
      </c>
      <c r="L53" s="192">
        <v>55153816.420000009</v>
      </c>
      <c r="M53" s="192">
        <v>53908037.770000003</v>
      </c>
      <c r="N53" s="192">
        <v>46182909.270000003</v>
      </c>
      <c r="O53" s="192">
        <v>52464072.190000013</v>
      </c>
      <c r="P53" s="192">
        <f>SUM(P5:P52)</f>
        <v>743587761.72000003</v>
      </c>
    </row>
    <row r="54" spans="3:16" ht="24.75" customHeight="1" x14ac:dyDescent="0.35">
      <c r="C54" s="886" t="s">
        <v>1173</v>
      </c>
      <c r="D54" s="728"/>
      <c r="E54" s="728"/>
      <c r="F54" s="728"/>
      <c r="G54" s="728"/>
      <c r="H54" s="728"/>
      <c r="I54" s="728"/>
      <c r="J54" s="728"/>
      <c r="K54" s="728"/>
      <c r="L54" s="728"/>
      <c r="M54" s="728"/>
      <c r="N54" s="728"/>
      <c r="O54" s="728"/>
      <c r="P54" s="728"/>
    </row>
    <row r="55" spans="3:16" ht="24.75" customHeight="1" x14ac:dyDescent="0.35">
      <c r="C55" s="887" t="s">
        <v>1174</v>
      </c>
      <c r="D55" s="786"/>
      <c r="E55" s="786"/>
      <c r="F55" s="786"/>
      <c r="G55" s="786"/>
      <c r="H55" s="786"/>
      <c r="I55" s="786"/>
      <c r="J55" s="786"/>
      <c r="K55" s="786"/>
      <c r="L55" s="786"/>
      <c r="M55" s="786"/>
      <c r="N55" s="786"/>
      <c r="O55" s="786"/>
      <c r="P55" s="786"/>
    </row>
  </sheetData>
  <sheetProtection algorithmName="SHA-512" hashValue="IcB1T/JADejB0f6dc/Fuu+4Pazj95RgE5YlAegUMn58NWJsVDHEjtI2JGzE/uLcgWVD24o5B6HKWoUQ96dWvxg==" saltValue="YBhCkO9nHotGrFD5ifW2iA==" spinCount="100000" sheet="1" objects="1" scenarios="1"/>
  <mergeCells count="3">
    <mergeCell ref="C54:P54"/>
    <mergeCell ref="C55:P55"/>
    <mergeCell ref="C3:P3"/>
  </mergeCells>
  <pageMargins left="0.7" right="0.7" top="0.75" bottom="0.75" header="0.3" footer="0.3"/>
  <pageSetup paperSize="9" scale="36" orientation="landscape"/>
  <headerFooter>
    <oddFooter>&amp;C_x000D_&amp;1#&amp;"Calibri"&amp;11&amp;K000000 Britam Public</oddFooter>
  </headerFooter>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63">
    <tabColor rgb="FFCC9900"/>
  </sheetPr>
  <dimension ref="B3:P46"/>
  <sheetViews>
    <sheetView showGridLines="0" topLeftCell="A30" zoomScale="80" zoomScaleNormal="80" workbookViewId="0">
      <selection activeCell="S22" sqref="S22"/>
    </sheetView>
  </sheetViews>
  <sheetFormatPr defaultRowHeight="14.5" x14ac:dyDescent="0.35"/>
  <cols>
    <col min="2" max="2" width="10.54296875" customWidth="1"/>
    <col min="3" max="3" width="52.54296875" bestFit="1" customWidth="1"/>
    <col min="4" max="5" width="11.453125" hidden="1" customWidth="1"/>
    <col min="6" max="7" width="10.81640625" hidden="1" customWidth="1"/>
    <col min="8" max="8" width="13.54296875" hidden="1" customWidth="1"/>
    <col min="9" max="9" width="10.54296875" hidden="1" customWidth="1"/>
    <col min="10" max="10" width="11.1796875" bestFit="1" customWidth="1"/>
    <col min="11" max="13" width="11.1796875" customWidth="1"/>
    <col min="14" max="14" width="12.36328125" customWidth="1"/>
    <col min="15" max="15" width="15" customWidth="1"/>
    <col min="16" max="16" width="15.81640625" customWidth="1"/>
  </cols>
  <sheetData>
    <row r="3" spans="2:16" ht="15" thickBot="1" x14ac:dyDescent="0.4"/>
    <row r="4" spans="2:16" ht="15.5" thickTop="1" thickBot="1" x14ac:dyDescent="0.4">
      <c r="B4" s="695"/>
      <c r="C4" s="696"/>
      <c r="D4" s="696"/>
      <c r="E4" s="696"/>
      <c r="F4" s="696"/>
      <c r="G4" s="696"/>
      <c r="H4" s="696"/>
      <c r="I4" s="696"/>
      <c r="J4" s="696"/>
      <c r="K4" s="696"/>
      <c r="L4" s="696"/>
      <c r="M4" s="696"/>
      <c r="N4" s="696"/>
      <c r="O4" s="696"/>
      <c r="P4" s="697"/>
    </row>
    <row r="5" spans="2:16" ht="28.5" customHeight="1" thickBot="1" x14ac:dyDescent="0.55000000000000004">
      <c r="B5" s="698"/>
      <c r="C5" s="779" t="s">
        <v>254</v>
      </c>
      <c r="D5" s="750"/>
      <c r="E5" s="750"/>
      <c r="F5" s="750"/>
      <c r="G5" s="750"/>
      <c r="H5" s="751"/>
      <c r="I5" s="692"/>
      <c r="J5" s="692"/>
      <c r="K5" s="692"/>
      <c r="L5" s="692"/>
      <c r="M5" s="692"/>
      <c r="N5" s="670"/>
      <c r="O5" s="671"/>
      <c r="P5" s="701"/>
    </row>
    <row r="6" spans="2:16" x14ac:dyDescent="0.35">
      <c r="B6" s="698"/>
      <c r="P6" s="701"/>
    </row>
    <row r="7" spans="2:16" ht="15" customHeight="1" thickBot="1" x14ac:dyDescent="0.4">
      <c r="B7" s="698"/>
      <c r="C7" s="23" t="s">
        <v>255</v>
      </c>
      <c r="P7" s="701"/>
    </row>
    <row r="8" spans="2:16" ht="14.5" customHeight="1" thickBot="1" x14ac:dyDescent="0.4">
      <c r="B8" s="698"/>
      <c r="C8" s="789" t="s">
        <v>201</v>
      </c>
      <c r="D8" s="792" t="s">
        <v>186</v>
      </c>
      <c r="E8" s="753"/>
      <c r="F8" s="753"/>
      <c r="G8" s="753"/>
      <c r="H8" s="753"/>
      <c r="I8" s="753"/>
      <c r="J8" s="753"/>
      <c r="K8" s="753"/>
      <c r="L8" s="753"/>
      <c r="M8" s="753"/>
      <c r="N8" s="760"/>
      <c r="O8" s="780" t="s">
        <v>202</v>
      </c>
      <c r="P8" s="701"/>
    </row>
    <row r="9" spans="2:16" ht="52.5" customHeight="1" thickBot="1" x14ac:dyDescent="0.4">
      <c r="B9" s="698"/>
      <c r="C9" s="790"/>
      <c r="D9" s="276">
        <v>2013</v>
      </c>
      <c r="E9" s="276">
        <v>2014</v>
      </c>
      <c r="F9" s="276">
        <v>2015</v>
      </c>
      <c r="G9" s="276">
        <v>2016</v>
      </c>
      <c r="H9" s="276">
        <v>2017</v>
      </c>
      <c r="I9" s="306">
        <v>2018</v>
      </c>
      <c r="J9" s="306">
        <v>2019</v>
      </c>
      <c r="K9" s="306">
        <v>2020</v>
      </c>
      <c r="L9" s="306">
        <v>2021</v>
      </c>
      <c r="M9" s="306">
        <f>L9+1</f>
        <v>2022</v>
      </c>
      <c r="N9" s="277">
        <f>M9+1</f>
        <v>2023</v>
      </c>
      <c r="O9" s="777"/>
      <c r="P9" s="701"/>
    </row>
    <row r="10" spans="2:16" ht="15" customHeight="1" thickBot="1" x14ac:dyDescent="0.4">
      <c r="B10" s="698"/>
      <c r="C10" s="791" t="s">
        <v>225</v>
      </c>
      <c r="D10" s="750"/>
      <c r="E10" s="750"/>
      <c r="F10" s="750"/>
      <c r="G10" s="750"/>
      <c r="H10" s="750"/>
      <c r="I10" s="750"/>
      <c r="J10" s="750"/>
      <c r="K10" s="750"/>
      <c r="L10" s="750"/>
      <c r="M10" s="750"/>
      <c r="N10" s="750"/>
      <c r="O10" s="751"/>
      <c r="P10" s="701"/>
    </row>
    <row r="11" spans="2:16" x14ac:dyDescent="0.35">
      <c r="B11" s="698"/>
      <c r="C11" s="347" t="s">
        <v>256</v>
      </c>
      <c r="D11" s="351">
        <v>174580</v>
      </c>
      <c r="E11" s="352">
        <v>134022</v>
      </c>
      <c r="F11" s="349">
        <v>114245</v>
      </c>
      <c r="G11" s="349">
        <v>152658</v>
      </c>
      <c r="H11" s="349">
        <v>179830</v>
      </c>
      <c r="I11" s="350">
        <v>239839</v>
      </c>
      <c r="J11" s="350">
        <v>246317</v>
      </c>
      <c r="K11" s="350">
        <v>239008</v>
      </c>
      <c r="L11" s="350">
        <v>96544</v>
      </c>
      <c r="M11" s="350">
        <v>294833</v>
      </c>
      <c r="N11" s="358">
        <f>'APPENDIX 9'!D36</f>
        <v>163636.36366424861</v>
      </c>
      <c r="O11" s="354">
        <f t="shared" ref="O11:O23" si="0">(N11-M11)/ABS(M11) *100</f>
        <v>-44.498626794066944</v>
      </c>
      <c r="P11" s="701"/>
    </row>
    <row r="12" spans="2:16" x14ac:dyDescent="0.35">
      <c r="B12" s="698"/>
      <c r="C12" s="280" t="s">
        <v>257</v>
      </c>
      <c r="D12" s="278">
        <v>18743</v>
      </c>
      <c r="E12" s="158">
        <v>1971</v>
      </c>
      <c r="F12" s="159">
        <v>4689</v>
      </c>
      <c r="G12" s="159">
        <v>17602</v>
      </c>
      <c r="H12" s="159">
        <v>22747</v>
      </c>
      <c r="I12" s="307">
        <v>10701</v>
      </c>
      <c r="J12" s="307">
        <v>10826</v>
      </c>
      <c r="K12" s="307">
        <v>60950</v>
      </c>
      <c r="L12" s="307">
        <v>12676</v>
      </c>
      <c r="M12" s="307">
        <v>9734</v>
      </c>
      <c r="N12" s="359">
        <f>N11-N13</f>
        <v>-8370.8340000000026</v>
      </c>
      <c r="O12" s="298">
        <f t="shared" si="0"/>
        <v>-185.99582905280462</v>
      </c>
      <c r="P12" s="701"/>
    </row>
    <row r="13" spans="2:16" x14ac:dyDescent="0.35">
      <c r="B13" s="698"/>
      <c r="C13" s="272" t="s">
        <v>258</v>
      </c>
      <c r="D13" s="279">
        <v>155837</v>
      </c>
      <c r="E13" s="155">
        <v>119828</v>
      </c>
      <c r="F13" s="160">
        <v>119828</v>
      </c>
      <c r="G13" s="160">
        <v>135056</v>
      </c>
      <c r="H13" s="160">
        <v>157083</v>
      </c>
      <c r="I13" s="308">
        <v>229138</v>
      </c>
      <c r="J13" s="308">
        <v>235491</v>
      </c>
      <c r="K13" s="308">
        <v>178058</v>
      </c>
      <c r="L13" s="308">
        <v>83868</v>
      </c>
      <c r="M13" s="308">
        <v>285099</v>
      </c>
      <c r="N13" s="359">
        <f>'APPENDIX 9'!$E$36</f>
        <v>172007.19766424861</v>
      </c>
      <c r="O13" s="298">
        <f t="shared" si="0"/>
        <v>-39.667554896983646</v>
      </c>
      <c r="P13" s="701"/>
    </row>
    <row r="14" spans="2:16" x14ac:dyDescent="0.35">
      <c r="B14" s="698"/>
      <c r="C14" s="272" t="s">
        <v>221</v>
      </c>
      <c r="D14" s="279">
        <v>29506</v>
      </c>
      <c r="E14" s="155">
        <v>71834</v>
      </c>
      <c r="F14" s="159">
        <v>54739</v>
      </c>
      <c r="G14" s="159">
        <v>18330</v>
      </c>
      <c r="H14" s="159">
        <v>26601</v>
      </c>
      <c r="I14" s="307">
        <v>25995</v>
      </c>
      <c r="J14" s="307">
        <v>27293</v>
      </c>
      <c r="K14" s="307">
        <v>38231</v>
      </c>
      <c r="L14" s="307">
        <v>42152</v>
      </c>
      <c r="M14" s="307">
        <v>19968</v>
      </c>
      <c r="N14" s="359">
        <f>'APPENDIX 9'!$M$36</f>
        <v>7237.4876483007538</v>
      </c>
      <c r="O14" s="298">
        <f t="shared" si="0"/>
        <v>-63.754569069006642</v>
      </c>
      <c r="P14" s="701"/>
    </row>
    <row r="15" spans="2:16" x14ac:dyDescent="0.35">
      <c r="B15" s="698"/>
      <c r="C15" s="272" t="s">
        <v>206</v>
      </c>
      <c r="D15" s="279">
        <v>50521</v>
      </c>
      <c r="E15" s="155">
        <v>21550</v>
      </c>
      <c r="F15" s="159">
        <v>21550</v>
      </c>
      <c r="G15" s="159">
        <v>59375</v>
      </c>
      <c r="H15" s="159">
        <v>47993</v>
      </c>
      <c r="I15" s="307">
        <v>29873</v>
      </c>
      <c r="J15" s="307">
        <v>62932</v>
      </c>
      <c r="K15" s="307">
        <v>57205</v>
      </c>
      <c r="L15" s="307">
        <v>18673</v>
      </c>
      <c r="M15" s="307">
        <v>69592</v>
      </c>
      <c r="N15" s="359">
        <f>'APPENDIX 9'!$L$36</f>
        <v>45172.837650000001</v>
      </c>
      <c r="O15" s="298">
        <f t="shared" si="0"/>
        <v>-35.089036599034365</v>
      </c>
      <c r="P15" s="701"/>
    </row>
    <row r="16" spans="2:16" ht="15" customHeight="1" thickBot="1" x14ac:dyDescent="0.4">
      <c r="B16" s="698"/>
      <c r="C16" s="342" t="s">
        <v>259</v>
      </c>
      <c r="D16" s="343">
        <v>1033636</v>
      </c>
      <c r="E16" s="344">
        <v>1171464</v>
      </c>
      <c r="F16" s="345">
        <v>1177990</v>
      </c>
      <c r="G16" s="345">
        <v>1203305</v>
      </c>
      <c r="H16" s="345">
        <v>1241040</v>
      </c>
      <c r="I16" s="346">
        <v>1386391</v>
      </c>
      <c r="J16" s="346">
        <v>1496517</v>
      </c>
      <c r="K16" s="346">
        <v>1534174</v>
      </c>
      <c r="L16" s="346">
        <v>1617766</v>
      </c>
      <c r="M16" s="346">
        <v>1773012</v>
      </c>
      <c r="N16" s="360">
        <f>'APPENDIX 9'!Q36</f>
        <v>514261.86819398927</v>
      </c>
      <c r="O16" s="355">
        <f t="shared" si="0"/>
        <v>-70.995014800013251</v>
      </c>
      <c r="P16" s="701"/>
    </row>
    <row r="17" spans="2:16" ht="15" customHeight="1" thickBot="1" x14ac:dyDescent="0.4">
      <c r="B17" s="698"/>
      <c r="C17" s="791" t="s">
        <v>229</v>
      </c>
      <c r="D17" s="750"/>
      <c r="E17" s="750"/>
      <c r="F17" s="750"/>
      <c r="G17" s="750"/>
      <c r="H17" s="750"/>
      <c r="I17" s="750"/>
      <c r="J17" s="750"/>
      <c r="K17" s="750"/>
      <c r="L17" s="750"/>
      <c r="M17" s="750"/>
      <c r="N17" s="750"/>
      <c r="O17" s="751"/>
      <c r="P17" s="701"/>
    </row>
    <row r="18" spans="2:16" x14ac:dyDescent="0.35">
      <c r="B18" s="698"/>
      <c r="C18" s="347" t="s">
        <v>256</v>
      </c>
      <c r="D18" s="348">
        <v>1318142</v>
      </c>
      <c r="E18" s="328">
        <v>1485325</v>
      </c>
      <c r="F18" s="349">
        <v>1971822</v>
      </c>
      <c r="G18" s="349">
        <v>2247254</v>
      </c>
      <c r="H18" s="349">
        <v>2591325</v>
      </c>
      <c r="I18" s="350">
        <v>3014166</v>
      </c>
      <c r="J18" s="350">
        <v>3545208</v>
      </c>
      <c r="K18" s="350">
        <v>2906584</v>
      </c>
      <c r="L18" s="350">
        <v>3033758</v>
      </c>
      <c r="M18" s="350">
        <v>2783551</v>
      </c>
      <c r="N18" s="358">
        <f>'APPENDIX 11'!$D$36</f>
        <v>3545454.1073357509</v>
      </c>
      <c r="O18" s="354">
        <f t="shared" si="0"/>
        <v>27.371623776095749</v>
      </c>
      <c r="P18" s="701"/>
    </row>
    <row r="19" spans="2:16" x14ac:dyDescent="0.35">
      <c r="B19" s="698"/>
      <c r="C19" s="280" t="s">
        <v>257</v>
      </c>
      <c r="D19" s="281">
        <v>146482</v>
      </c>
      <c r="E19" s="155">
        <v>32671</v>
      </c>
      <c r="F19" s="159">
        <v>48362</v>
      </c>
      <c r="G19" s="159">
        <v>305800</v>
      </c>
      <c r="H19" s="159">
        <v>303096</v>
      </c>
      <c r="I19" s="307">
        <v>324320</v>
      </c>
      <c r="J19" s="307">
        <v>387934</v>
      </c>
      <c r="K19" s="307">
        <v>267328</v>
      </c>
      <c r="L19" s="307">
        <v>334085</v>
      </c>
      <c r="M19" s="307">
        <v>313071</v>
      </c>
      <c r="N19" s="359">
        <f>N18-N20</f>
        <v>422649.98999999929</v>
      </c>
      <c r="O19" s="298">
        <f t="shared" si="0"/>
        <v>35.001322383740202</v>
      </c>
      <c r="P19" s="701"/>
    </row>
    <row r="20" spans="2:16" x14ac:dyDescent="0.35">
      <c r="B20" s="698"/>
      <c r="C20" s="272" t="s">
        <v>258</v>
      </c>
      <c r="D20" s="282">
        <v>1171660</v>
      </c>
      <c r="E20" s="155">
        <v>1301827</v>
      </c>
      <c r="F20" s="160">
        <v>1718421</v>
      </c>
      <c r="G20" s="160">
        <v>1941454</v>
      </c>
      <c r="H20" s="160">
        <v>2288229</v>
      </c>
      <c r="I20" s="308">
        <v>2689846</v>
      </c>
      <c r="J20" s="308">
        <v>3157274</v>
      </c>
      <c r="K20" s="308">
        <v>2639256</v>
      </c>
      <c r="L20" s="308">
        <v>2699673</v>
      </c>
      <c r="M20" s="308">
        <v>2470480</v>
      </c>
      <c r="N20" s="361">
        <f>'APPENDIX 11'!$E$36</f>
        <v>3122804.1173357517</v>
      </c>
      <c r="O20" s="298">
        <f t="shared" si="0"/>
        <v>26.404752005106364</v>
      </c>
      <c r="P20" s="701"/>
    </row>
    <row r="21" spans="2:16" x14ac:dyDescent="0.35">
      <c r="B21" s="698"/>
      <c r="C21" s="272" t="s">
        <v>221</v>
      </c>
      <c r="D21" s="282">
        <v>218806</v>
      </c>
      <c r="E21" s="155">
        <v>558274</v>
      </c>
      <c r="F21" s="159">
        <v>699719</v>
      </c>
      <c r="G21" s="159">
        <v>249450</v>
      </c>
      <c r="H21" s="159">
        <v>325124</v>
      </c>
      <c r="I21" s="307">
        <v>302888</v>
      </c>
      <c r="J21" s="307">
        <v>353897</v>
      </c>
      <c r="K21" s="307">
        <v>220382</v>
      </c>
      <c r="L21" s="307">
        <v>372816</v>
      </c>
      <c r="M21" s="307">
        <v>190833</v>
      </c>
      <c r="N21" s="359">
        <f>'APPENDIX 11'!$M$36</f>
        <v>-8482.7291652932181</v>
      </c>
      <c r="O21" s="298">
        <f t="shared" si="0"/>
        <v>-104.44510601693271</v>
      </c>
      <c r="P21" s="701"/>
    </row>
    <row r="22" spans="2:16" x14ac:dyDescent="0.35">
      <c r="B22" s="698"/>
      <c r="C22" s="272" t="s">
        <v>206</v>
      </c>
      <c r="D22" s="282">
        <v>283922</v>
      </c>
      <c r="E22" s="155">
        <v>224720</v>
      </c>
      <c r="F22" s="159">
        <v>287252</v>
      </c>
      <c r="G22" s="159">
        <v>546986</v>
      </c>
      <c r="H22" s="159">
        <v>624144</v>
      </c>
      <c r="I22" s="307">
        <v>751119</v>
      </c>
      <c r="J22" s="307">
        <v>896634</v>
      </c>
      <c r="K22" s="307">
        <v>766785</v>
      </c>
      <c r="L22" s="307">
        <v>680777</v>
      </c>
      <c r="M22" s="307">
        <v>661340</v>
      </c>
      <c r="N22" s="359">
        <f>'APPENDIX 11'!$L$36</f>
        <v>704866.39300000004</v>
      </c>
      <c r="O22" s="298">
        <f t="shared" si="0"/>
        <v>6.5815454985332869</v>
      </c>
      <c r="P22" s="701"/>
    </row>
    <row r="23" spans="2:16" ht="15" customHeight="1" thickBot="1" x14ac:dyDescent="0.4">
      <c r="B23" s="698"/>
      <c r="C23" s="273" t="s">
        <v>260</v>
      </c>
      <c r="D23" s="283">
        <v>4491195</v>
      </c>
      <c r="E23" s="274">
        <v>5121829</v>
      </c>
      <c r="F23" s="275">
        <v>5748174</v>
      </c>
      <c r="G23" s="275">
        <v>5445849</v>
      </c>
      <c r="H23" s="275">
        <v>5975024</v>
      </c>
      <c r="I23" s="309">
        <v>6315119</v>
      </c>
      <c r="J23" s="309">
        <v>7372750</v>
      </c>
      <c r="K23" s="309">
        <v>8132130</v>
      </c>
      <c r="L23" s="309">
        <v>8872267</v>
      </c>
      <c r="M23" s="309">
        <v>10979707</v>
      </c>
      <c r="N23" s="360">
        <f>'APPENDIX 11'!Q36</f>
        <v>9884147.6588776838</v>
      </c>
      <c r="O23" s="353">
        <f t="shared" si="0"/>
        <v>-9.9780380398339972</v>
      </c>
      <c r="P23" s="701"/>
    </row>
    <row r="24" spans="2:16" x14ac:dyDescent="0.35">
      <c r="B24" s="698"/>
      <c r="C24" s="788" t="s">
        <v>234</v>
      </c>
      <c r="D24" s="786"/>
      <c r="E24" s="786"/>
      <c r="F24" s="786"/>
      <c r="G24" s="786"/>
      <c r="H24" s="786"/>
      <c r="I24" s="786"/>
      <c r="J24" s="786"/>
      <c r="K24" s="786"/>
      <c r="L24" s="786"/>
      <c r="M24" s="786"/>
      <c r="N24" s="786"/>
      <c r="O24" s="161"/>
      <c r="P24" s="701"/>
    </row>
    <row r="25" spans="2:16" x14ac:dyDescent="0.35">
      <c r="B25" s="698"/>
      <c r="P25" s="701"/>
    </row>
    <row r="26" spans="2:16" x14ac:dyDescent="0.35">
      <c r="B26" s="698"/>
      <c r="P26" s="701"/>
    </row>
    <row r="27" spans="2:16" ht="15" customHeight="1" thickBot="1" x14ac:dyDescent="0.4">
      <c r="B27" s="698"/>
      <c r="C27" s="23" t="s">
        <v>261</v>
      </c>
      <c r="P27" s="701"/>
    </row>
    <row r="28" spans="2:16" ht="14.5" customHeight="1" thickBot="1" x14ac:dyDescent="0.4">
      <c r="B28" s="698"/>
      <c r="C28" s="789" t="s">
        <v>237</v>
      </c>
      <c r="D28" s="792" t="s">
        <v>186</v>
      </c>
      <c r="E28" s="753"/>
      <c r="F28" s="753"/>
      <c r="G28" s="753"/>
      <c r="H28" s="753"/>
      <c r="I28" s="753"/>
      <c r="J28" s="753"/>
      <c r="K28" s="753"/>
      <c r="L28" s="753"/>
      <c r="M28" s="753"/>
      <c r="N28" s="760"/>
      <c r="O28" s="780" t="str">
        <f>O8</f>
        <v>Annual Change 2023/2022 %</v>
      </c>
      <c r="P28" s="701"/>
    </row>
    <row r="29" spans="2:16" ht="41.15" customHeight="1" thickBot="1" x14ac:dyDescent="0.4">
      <c r="B29" s="698"/>
      <c r="C29" s="790"/>
      <c r="D29" s="291">
        <v>2013</v>
      </c>
      <c r="E29" s="291">
        <v>2014</v>
      </c>
      <c r="F29" s="291">
        <v>2015</v>
      </c>
      <c r="G29" s="291">
        <v>2016</v>
      </c>
      <c r="H29" s="276">
        <v>2017</v>
      </c>
      <c r="I29" s="306">
        <v>2018</v>
      </c>
      <c r="J29" s="306">
        <v>2019</v>
      </c>
      <c r="K29" s="306">
        <v>2020</v>
      </c>
      <c r="L29" s="306">
        <v>2021</v>
      </c>
      <c r="M29" s="306">
        <f>L29+1</f>
        <v>2022</v>
      </c>
      <c r="N29" s="277">
        <f>M29+1</f>
        <v>2023</v>
      </c>
      <c r="O29" s="777"/>
      <c r="P29" s="701"/>
    </row>
    <row r="30" spans="2:16" x14ac:dyDescent="0.35">
      <c r="B30" s="698"/>
      <c r="C30" s="263" t="s">
        <v>238</v>
      </c>
      <c r="D30" s="333">
        <v>3331</v>
      </c>
      <c r="E30" s="334">
        <v>-22366</v>
      </c>
      <c r="F30" s="334">
        <v>74718</v>
      </c>
      <c r="G30" s="334">
        <v>-19756</v>
      </c>
      <c r="H30" s="334">
        <v>-12834</v>
      </c>
      <c r="I30" s="335">
        <v>4542</v>
      </c>
      <c r="J30" s="335">
        <v>-18729</v>
      </c>
      <c r="K30" s="335">
        <v>-1077</v>
      </c>
      <c r="L30" s="335">
        <v>12288</v>
      </c>
      <c r="M30" s="335">
        <v>-7566</v>
      </c>
      <c r="N30" s="362">
        <f>'APPENDIX 42'!C$50</f>
        <v>41200.293497589169</v>
      </c>
      <c r="O30" s="337">
        <f>(N30-M30)/ABS(M30) *100</f>
        <v>644.54524844817831</v>
      </c>
      <c r="P30" s="701"/>
    </row>
    <row r="31" spans="2:16" x14ac:dyDescent="0.35">
      <c r="B31" s="698"/>
      <c r="C31" s="264" t="s">
        <v>239</v>
      </c>
      <c r="D31" s="286">
        <v>280151</v>
      </c>
      <c r="E31" s="62">
        <v>110074</v>
      </c>
      <c r="F31" s="62">
        <v>228806</v>
      </c>
      <c r="G31" s="62">
        <v>205944</v>
      </c>
      <c r="H31" s="62">
        <v>172210</v>
      </c>
      <c r="I31" s="304">
        <v>223258</v>
      </c>
      <c r="J31" s="304">
        <v>275016</v>
      </c>
      <c r="K31" s="304">
        <v>-480240</v>
      </c>
      <c r="L31" s="304">
        <v>-228919</v>
      </c>
      <c r="M31" s="304">
        <v>242981</v>
      </c>
      <c r="N31" s="156">
        <f>'APPENDIX 42'!D$50</f>
        <v>199927.80307550647</v>
      </c>
      <c r="O31" s="356">
        <f t="shared" ref="O31:O43" si="1">(N31-M31)/ABS(M31) *100</f>
        <v>-17.718750406201938</v>
      </c>
      <c r="P31" s="701"/>
    </row>
    <row r="32" spans="2:16" x14ac:dyDescent="0.35">
      <c r="B32" s="698"/>
      <c r="C32" s="264" t="s">
        <v>240</v>
      </c>
      <c r="D32" s="286">
        <v>-9183</v>
      </c>
      <c r="E32" s="62">
        <v>1862</v>
      </c>
      <c r="F32" s="62">
        <v>329788</v>
      </c>
      <c r="G32" s="62">
        <v>-19084</v>
      </c>
      <c r="H32" s="62">
        <v>8328</v>
      </c>
      <c r="I32" s="304">
        <v>6529</v>
      </c>
      <c r="J32" s="304">
        <v>528720</v>
      </c>
      <c r="K32" s="304">
        <v>688589</v>
      </c>
      <c r="L32" s="304">
        <v>7543</v>
      </c>
      <c r="M32" s="304">
        <v>77166</v>
      </c>
      <c r="N32" s="156">
        <f>'APPENDIX 42'!E$50</f>
        <v>-235331.69347283634</v>
      </c>
      <c r="O32" s="356">
        <f t="shared" si="1"/>
        <v>-404.9681122163081</v>
      </c>
      <c r="P32" s="701"/>
    </row>
    <row r="33" spans="2:16" x14ac:dyDescent="0.35">
      <c r="B33" s="698"/>
      <c r="C33" s="264" t="s">
        <v>241</v>
      </c>
      <c r="D33" s="286">
        <v>560765</v>
      </c>
      <c r="E33" s="62">
        <v>629912</v>
      </c>
      <c r="F33" s="62">
        <v>-691401</v>
      </c>
      <c r="G33" s="62">
        <v>-671791</v>
      </c>
      <c r="H33" s="62">
        <v>-612432</v>
      </c>
      <c r="I33" s="304">
        <v>-38213</v>
      </c>
      <c r="J33" s="304">
        <v>-245061</v>
      </c>
      <c r="K33" s="304">
        <v>-358002</v>
      </c>
      <c r="L33" s="304">
        <v>737729</v>
      </c>
      <c r="M33" s="304">
        <v>1043748</v>
      </c>
      <c r="N33" s="156">
        <f>'APPENDIX 42'!F$50</f>
        <v>922363.6496936552</v>
      </c>
      <c r="O33" s="356">
        <f t="shared" si="1"/>
        <v>-11.629660637083356</v>
      </c>
      <c r="P33" s="701"/>
    </row>
    <row r="34" spans="2:16" x14ac:dyDescent="0.35">
      <c r="B34" s="698"/>
      <c r="C34" s="264" t="s">
        <v>242</v>
      </c>
      <c r="D34" s="286">
        <v>39519</v>
      </c>
      <c r="E34" s="62">
        <v>85149</v>
      </c>
      <c r="F34" s="62">
        <v>46463</v>
      </c>
      <c r="G34" s="62">
        <v>63275</v>
      </c>
      <c r="H34" s="62">
        <v>51506</v>
      </c>
      <c r="I34" s="304">
        <v>109221</v>
      </c>
      <c r="J34" s="304">
        <v>82632</v>
      </c>
      <c r="K34" s="304">
        <v>86751</v>
      </c>
      <c r="L34" s="304">
        <v>128529</v>
      </c>
      <c r="M34" s="304">
        <v>63606</v>
      </c>
      <c r="N34" s="156">
        <f>'APPENDIX 42'!G$50</f>
        <v>213747.80284866074</v>
      </c>
      <c r="O34" s="356">
        <f t="shared" si="1"/>
        <v>236.04974821347159</v>
      </c>
      <c r="P34" s="701"/>
    </row>
    <row r="35" spans="2:16" x14ac:dyDescent="0.35">
      <c r="B35" s="698"/>
      <c r="C35" s="264" t="s">
        <v>243</v>
      </c>
      <c r="D35" s="286">
        <v>140630</v>
      </c>
      <c r="E35" s="62">
        <v>286894</v>
      </c>
      <c r="F35" s="62">
        <v>80212</v>
      </c>
      <c r="G35" s="62">
        <v>47746</v>
      </c>
      <c r="H35" s="62">
        <v>152505</v>
      </c>
      <c r="I35" s="304">
        <v>-88587</v>
      </c>
      <c r="J35" s="304">
        <v>-2835</v>
      </c>
      <c r="K35" s="304">
        <v>272698</v>
      </c>
      <c r="L35" s="304">
        <v>37675</v>
      </c>
      <c r="M35" s="304">
        <v>-161572</v>
      </c>
      <c r="N35" s="156">
        <f>'APPENDIX 42'!H$50</f>
        <v>188468.57304297527</v>
      </c>
      <c r="O35" s="356">
        <f t="shared" si="1"/>
        <v>216.64680330934524</v>
      </c>
      <c r="P35" s="701"/>
    </row>
    <row r="36" spans="2:16" x14ac:dyDescent="0.35">
      <c r="B36" s="698"/>
      <c r="C36" s="264" t="s">
        <v>244</v>
      </c>
      <c r="D36" s="286">
        <v>3145</v>
      </c>
      <c r="E36" s="62">
        <v>8360</v>
      </c>
      <c r="F36" s="62">
        <v>7999</v>
      </c>
      <c r="G36" s="62">
        <v>18107</v>
      </c>
      <c r="H36" s="62">
        <v>48544</v>
      </c>
      <c r="I36" s="304">
        <v>27724</v>
      </c>
      <c r="J36" s="304">
        <v>29459</v>
      </c>
      <c r="K36" s="304">
        <v>-581735</v>
      </c>
      <c r="L36" s="304">
        <v>72407</v>
      </c>
      <c r="M36" s="304">
        <v>321433</v>
      </c>
      <c r="N36" s="156">
        <f>'APPENDIX 42'!I$50</f>
        <v>54599.216697943164</v>
      </c>
      <c r="O36" s="356">
        <f t="shared" si="1"/>
        <v>-83.013811059243096</v>
      </c>
      <c r="P36" s="701"/>
    </row>
    <row r="37" spans="2:16" x14ac:dyDescent="0.35">
      <c r="B37" s="698"/>
      <c r="C37" s="264" t="s">
        <v>245</v>
      </c>
      <c r="D37" s="286">
        <v>91193</v>
      </c>
      <c r="E37" s="62">
        <v>102325</v>
      </c>
      <c r="F37" s="62">
        <v>644</v>
      </c>
      <c r="G37" s="62">
        <v>120356</v>
      </c>
      <c r="H37" s="62">
        <v>269786</v>
      </c>
      <c r="I37" s="304">
        <v>-122896</v>
      </c>
      <c r="J37" s="304">
        <v>-828633</v>
      </c>
      <c r="K37" s="304">
        <v>-1043466</v>
      </c>
      <c r="L37" s="304">
        <v>-31434</v>
      </c>
      <c r="M37" s="304">
        <v>8677</v>
      </c>
      <c r="N37" s="156">
        <f>('APPENDIX 42'!J$50+'APPENDIX 42'!K50)</f>
        <v>157875.31693859302</v>
      </c>
      <c r="O37" s="356">
        <f t="shared" si="1"/>
        <v>1719.4689055963238</v>
      </c>
      <c r="P37" s="701"/>
    </row>
    <row r="38" spans="2:16" x14ac:dyDescent="0.35">
      <c r="B38" s="698"/>
      <c r="C38" s="264" t="s">
        <v>246</v>
      </c>
      <c r="D38" s="286">
        <v>-109200</v>
      </c>
      <c r="E38" s="62">
        <v>-379110</v>
      </c>
      <c r="F38" s="62">
        <v>-93734</v>
      </c>
      <c r="G38" s="62">
        <v>583453</v>
      </c>
      <c r="H38" s="62">
        <v>38268</v>
      </c>
      <c r="I38" s="304">
        <v>-189387</v>
      </c>
      <c r="J38" s="304">
        <v>-2583962</v>
      </c>
      <c r="K38" s="304">
        <v>2132340</v>
      </c>
      <c r="L38" s="304">
        <v>68492</v>
      </c>
      <c r="M38" s="304">
        <v>295464</v>
      </c>
      <c r="N38" s="156">
        <f>'APPENDIX 42'!L$50</f>
        <v>1298603.6032473915</v>
      </c>
      <c r="O38" s="356">
        <f t="shared" si="1"/>
        <v>339.51330898092203</v>
      </c>
      <c r="P38" s="701"/>
    </row>
    <row r="39" spans="2:16" x14ac:dyDescent="0.35">
      <c r="B39" s="698"/>
      <c r="C39" s="264" t="s">
        <v>247</v>
      </c>
      <c r="D39" s="286">
        <v>-205259</v>
      </c>
      <c r="E39" s="62">
        <v>-150893</v>
      </c>
      <c r="F39" s="62">
        <v>106261</v>
      </c>
      <c r="G39" s="62">
        <v>142121</v>
      </c>
      <c r="H39" s="62">
        <v>264811</v>
      </c>
      <c r="I39" s="304">
        <v>101026</v>
      </c>
      <c r="J39" s="304">
        <v>255472</v>
      </c>
      <c r="K39" s="304">
        <v>8109</v>
      </c>
      <c r="L39" s="304">
        <v>108588</v>
      </c>
      <c r="M39" s="304">
        <v>24356</v>
      </c>
      <c r="N39" s="156">
        <f>'APPENDIX 42'!M$50</f>
        <v>-114891.48041691654</v>
      </c>
      <c r="O39" s="356">
        <f t="shared" si="1"/>
        <v>-571.71736088403907</v>
      </c>
      <c r="P39" s="701"/>
    </row>
    <row r="40" spans="2:16" x14ac:dyDescent="0.35">
      <c r="B40" s="698"/>
      <c r="C40" s="264" t="s">
        <v>248</v>
      </c>
      <c r="D40" s="286">
        <v>-4749</v>
      </c>
      <c r="E40" s="62">
        <v>9437</v>
      </c>
      <c r="F40" s="62">
        <v>234983</v>
      </c>
      <c r="G40" s="62">
        <v>3264</v>
      </c>
      <c r="H40" s="62">
        <v>9140</v>
      </c>
      <c r="I40" s="304">
        <v>3768</v>
      </c>
      <c r="J40" s="304">
        <v>-7463</v>
      </c>
      <c r="K40" s="304">
        <v>-18506</v>
      </c>
      <c r="L40" s="304">
        <v>169666</v>
      </c>
      <c r="M40" s="304">
        <v>140034</v>
      </c>
      <c r="N40" s="156">
        <f>'APPENDIX 42'!N$50</f>
        <v>651361.48688370327</v>
      </c>
      <c r="O40" s="356">
        <f t="shared" si="1"/>
        <v>365.14524107267039</v>
      </c>
      <c r="P40" s="701"/>
    </row>
    <row r="41" spans="2:16" x14ac:dyDescent="0.35">
      <c r="B41" s="698"/>
      <c r="C41" s="264" t="s">
        <v>249</v>
      </c>
      <c r="D41" s="286">
        <v>-672213</v>
      </c>
      <c r="E41" s="62">
        <v>-369149</v>
      </c>
      <c r="F41" s="62">
        <v>-525036</v>
      </c>
      <c r="G41" s="62">
        <v>-650108</v>
      </c>
      <c r="H41" s="62">
        <v>-236752</v>
      </c>
      <c r="I41" s="304">
        <v>-1191497</v>
      </c>
      <c r="J41" s="304">
        <v>1144582</v>
      </c>
      <c r="K41" s="304">
        <v>-1388992</v>
      </c>
      <c r="L41" s="304">
        <v>-897875</v>
      </c>
      <c r="M41" s="304">
        <v>-708115</v>
      </c>
      <c r="N41" s="156">
        <f>'APPENDIX 42'!O$50</f>
        <v>1690030.9746478002</v>
      </c>
      <c r="O41" s="356">
        <f t="shared" si="1"/>
        <v>338.66617352376386</v>
      </c>
      <c r="P41" s="701"/>
    </row>
    <row r="42" spans="2:16" x14ac:dyDescent="0.35">
      <c r="B42" s="698"/>
      <c r="C42" s="264" t="s">
        <v>250</v>
      </c>
      <c r="D42" s="286">
        <v>115441</v>
      </c>
      <c r="E42" s="62">
        <v>96243</v>
      </c>
      <c r="F42" s="62">
        <v>373455</v>
      </c>
      <c r="G42" s="62">
        <v>464570</v>
      </c>
      <c r="H42" s="62">
        <v>230594</v>
      </c>
      <c r="I42" s="304">
        <v>658724</v>
      </c>
      <c r="J42" s="304">
        <v>-1090774</v>
      </c>
      <c r="K42" s="304">
        <v>959588</v>
      </c>
      <c r="L42" s="304">
        <v>254690</v>
      </c>
      <c r="M42" s="304">
        <v>-143925</v>
      </c>
      <c r="N42" s="156">
        <f>'APPENDIX 42'!P$50</f>
        <v>138962.12340116387</v>
      </c>
      <c r="O42" s="356">
        <f t="shared" si="1"/>
        <v>196.55176196016248</v>
      </c>
      <c r="P42" s="701"/>
    </row>
    <row r="43" spans="2:16" ht="15" customHeight="1" thickBot="1" x14ac:dyDescent="0.4">
      <c r="B43" s="698"/>
      <c r="C43" s="285" t="s">
        <v>233</v>
      </c>
      <c r="D43" s="287">
        <v>233571</v>
      </c>
      <c r="E43" s="284">
        <v>408738</v>
      </c>
      <c r="F43" s="284">
        <v>173158</v>
      </c>
      <c r="G43" s="284">
        <v>288097</v>
      </c>
      <c r="H43" s="284">
        <v>383674</v>
      </c>
      <c r="I43" s="310">
        <v>-495788</v>
      </c>
      <c r="J43" s="310">
        <v>-2461576</v>
      </c>
      <c r="K43" s="310">
        <v>276057</v>
      </c>
      <c r="L43" s="310">
        <v>439379</v>
      </c>
      <c r="M43" s="310">
        <v>1196287</v>
      </c>
      <c r="N43" s="284">
        <f>SUM(N30:N42)</f>
        <v>5206917.670085229</v>
      </c>
      <c r="O43" s="338">
        <f t="shared" si="1"/>
        <v>335.25656218660146</v>
      </c>
      <c r="P43" s="701"/>
    </row>
    <row r="44" spans="2:16" x14ac:dyDescent="0.35">
      <c r="B44" s="698"/>
      <c r="C44" s="788" t="s">
        <v>234</v>
      </c>
      <c r="D44" s="786"/>
      <c r="E44" s="786"/>
      <c r="F44" s="786"/>
      <c r="G44" s="786"/>
      <c r="H44" s="786"/>
      <c r="I44" s="786"/>
      <c r="J44" s="786"/>
      <c r="K44" s="786"/>
      <c r="L44" s="786"/>
      <c r="M44" s="786"/>
      <c r="N44" s="786"/>
      <c r="O44" s="161"/>
      <c r="P44" s="701"/>
    </row>
    <row r="45" spans="2:16" ht="15" thickBot="1" x14ac:dyDescent="0.4">
      <c r="B45" s="702"/>
      <c r="C45" s="705"/>
      <c r="D45" s="705"/>
      <c r="E45" s="705"/>
      <c r="F45" s="705"/>
      <c r="G45" s="705"/>
      <c r="H45" s="705"/>
      <c r="I45" s="705"/>
      <c r="J45" s="705"/>
      <c r="K45" s="705"/>
      <c r="L45" s="705"/>
      <c r="M45" s="705"/>
      <c r="N45" s="705"/>
      <c r="O45" s="705"/>
      <c r="P45" s="704"/>
    </row>
    <row r="46" spans="2:16" ht="15" thickTop="1" x14ac:dyDescent="0.35"/>
  </sheetData>
  <sheetProtection algorithmName="SHA-512" hashValue="TLgvRYKCRwYAKUmRXsnuS89d63Wnh3Xk6eynAwWOPgvTVPC8AOf7nt7XvWCI9LCLAUxW2spEnbqX2xVcn4FyNQ==" saltValue="jzFG284daBfAhFUoqlXY5w==" spinCount="100000" sheet="1" objects="1" scenarios="1"/>
  <mergeCells count="11">
    <mergeCell ref="C5:H5"/>
    <mergeCell ref="C28:C29"/>
    <mergeCell ref="O8:O9"/>
    <mergeCell ref="C44:N44"/>
    <mergeCell ref="C17:O17"/>
    <mergeCell ref="O28:O29"/>
    <mergeCell ref="D28:N28"/>
    <mergeCell ref="C10:O10"/>
    <mergeCell ref="C24:N24"/>
    <mergeCell ref="D8:N8"/>
    <mergeCell ref="C8:C9"/>
  </mergeCells>
  <pageMargins left="0.7" right="0.7" top="0.75" bottom="0.75" header="0.3" footer="0.3"/>
  <pageSetup scale="50" orientation="landscape" horizontalDpi="300" verticalDpi="0"/>
  <headerFooter>
    <oddFooter>&amp;C_x000D_&amp;1#&amp;"Calibri"&amp;11&amp;K000000 Britam Public</oddFooter>
  </headerFooter>
  <drawing r:id="rId1"/>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000-000000000000}">
  <sheetPr codeName="Sheet54"/>
  <dimension ref="B2:I38"/>
  <sheetViews>
    <sheetView topLeftCell="A7" zoomScale="78" zoomScaleNormal="78" workbookViewId="0">
      <selection activeCell="M5" sqref="M5"/>
    </sheetView>
  </sheetViews>
  <sheetFormatPr defaultColWidth="9.1796875" defaultRowHeight="15.5" x14ac:dyDescent="0.35"/>
  <cols>
    <col min="1" max="1" width="5.1796875" style="31" customWidth="1"/>
    <col min="2" max="2" width="39" style="31" customWidth="1"/>
    <col min="3" max="4" width="17.1796875" style="47" customWidth="1"/>
    <col min="5" max="5" width="9.1796875" style="31" customWidth="1"/>
    <col min="6" max="6" width="5.453125" style="31" customWidth="1"/>
    <col min="7" max="7" width="39" style="31" customWidth="1"/>
    <col min="8" max="9" width="17.1796875" style="31" customWidth="1"/>
    <col min="10" max="31" width="9.1796875" style="31" customWidth="1"/>
    <col min="32" max="16384" width="9.1796875" style="31"/>
  </cols>
  <sheetData>
    <row r="2" spans="2:9" ht="18" customHeight="1" x14ac:dyDescent="0.35">
      <c r="B2" s="890" t="s">
        <v>1175</v>
      </c>
      <c r="C2" s="723"/>
      <c r="D2" s="723"/>
      <c r="E2" s="723"/>
      <c r="F2" s="723"/>
      <c r="G2" s="723"/>
      <c r="H2" s="723"/>
      <c r="I2" s="724"/>
    </row>
    <row r="3" spans="2:9" s="35" customFormat="1" ht="45" customHeight="1" x14ac:dyDescent="0.35">
      <c r="B3" s="33" t="s">
        <v>1176</v>
      </c>
      <c r="C3" s="34" t="s">
        <v>1177</v>
      </c>
      <c r="D3" s="34" t="s">
        <v>1178</v>
      </c>
      <c r="E3" s="891"/>
      <c r="F3" s="32" t="s">
        <v>1179</v>
      </c>
      <c r="G3" s="33" t="s">
        <v>1176</v>
      </c>
      <c r="H3" s="34" t="s">
        <v>1177</v>
      </c>
      <c r="I3" s="34" t="s">
        <v>1178</v>
      </c>
    </row>
    <row r="4" spans="2:9" ht="15" customHeight="1" x14ac:dyDescent="0.35">
      <c r="B4" s="37" t="s">
        <v>18</v>
      </c>
      <c r="C4" s="38">
        <v>20359538.75</v>
      </c>
      <c r="D4" s="39">
        <v>0</v>
      </c>
      <c r="E4" s="844"/>
      <c r="F4" s="36">
        <v>35</v>
      </c>
      <c r="G4" s="37" t="s">
        <v>35</v>
      </c>
      <c r="H4" s="40">
        <v>8413497</v>
      </c>
      <c r="I4" s="39">
        <v>0</v>
      </c>
    </row>
    <row r="5" spans="2:9" ht="15" customHeight="1" x14ac:dyDescent="0.35">
      <c r="B5" s="37" t="s">
        <v>1180</v>
      </c>
      <c r="C5" s="39">
        <v>327701</v>
      </c>
      <c r="D5" s="39">
        <v>0</v>
      </c>
      <c r="E5" s="844"/>
      <c r="F5" s="36">
        <v>36</v>
      </c>
      <c r="G5" s="37" t="s">
        <v>36</v>
      </c>
      <c r="H5" s="38">
        <v>17879071.600000001</v>
      </c>
      <c r="I5" s="39">
        <v>33432</v>
      </c>
    </row>
    <row r="6" spans="2:9" ht="15" customHeight="1" x14ac:dyDescent="0.35">
      <c r="B6" s="37" t="s">
        <v>19</v>
      </c>
      <c r="C6" s="38">
        <v>20199445</v>
      </c>
      <c r="D6" s="39">
        <v>0</v>
      </c>
      <c r="E6" s="844"/>
      <c r="F6" s="36">
        <v>37</v>
      </c>
      <c r="G6" s="37" t="s">
        <v>1181</v>
      </c>
      <c r="H6" s="39">
        <v>12494598</v>
      </c>
      <c r="I6" s="39">
        <v>0</v>
      </c>
    </row>
    <row r="7" spans="2:9" ht="15" customHeight="1" x14ac:dyDescent="0.35">
      <c r="B7" s="37" t="s">
        <v>1182</v>
      </c>
      <c r="C7" s="38">
        <v>57833</v>
      </c>
      <c r="D7" s="39">
        <v>0</v>
      </c>
      <c r="E7" s="844"/>
      <c r="F7" s="36">
        <v>38</v>
      </c>
      <c r="G7" s="37" t="s">
        <v>37</v>
      </c>
      <c r="H7" s="41">
        <v>90789892.75</v>
      </c>
      <c r="I7" s="39">
        <v>7024743</v>
      </c>
    </row>
    <row r="8" spans="2:9" ht="15" customHeight="1" x14ac:dyDescent="0.35">
      <c r="B8" s="37" t="s">
        <v>20</v>
      </c>
      <c r="C8" s="39">
        <v>31355756.399999999</v>
      </c>
      <c r="D8" s="39">
        <v>17778497</v>
      </c>
      <c r="E8" s="844"/>
      <c r="F8" s="36">
        <v>39</v>
      </c>
      <c r="G8" s="37" t="s">
        <v>38</v>
      </c>
      <c r="H8" s="38">
        <v>32459267.800000001</v>
      </c>
      <c r="I8" s="39">
        <v>459738</v>
      </c>
    </row>
    <row r="9" spans="2:9" ht="15" customHeight="1" x14ac:dyDescent="0.35">
      <c r="B9" s="37" t="s">
        <v>1183</v>
      </c>
      <c r="C9" s="38">
        <v>167507</v>
      </c>
      <c r="D9" s="39">
        <v>0</v>
      </c>
      <c r="E9" s="844"/>
      <c r="F9" s="36">
        <v>40</v>
      </c>
      <c r="G9" s="37" t="s">
        <v>39</v>
      </c>
      <c r="H9" s="38">
        <v>13182405.300000001</v>
      </c>
      <c r="I9" s="39">
        <v>428209.55</v>
      </c>
    </row>
    <row r="10" spans="2:9" ht="15" customHeight="1" x14ac:dyDescent="0.35">
      <c r="B10" s="42" t="s">
        <v>1184</v>
      </c>
      <c r="C10" s="38">
        <v>2383816.9500000002</v>
      </c>
      <c r="D10" s="39">
        <v>0</v>
      </c>
      <c r="E10" s="844"/>
      <c r="F10" s="36">
        <v>41</v>
      </c>
      <c r="G10" s="37" t="s">
        <v>59</v>
      </c>
      <c r="H10" s="38">
        <v>0</v>
      </c>
      <c r="I10" s="39">
        <v>6363970.1500000004</v>
      </c>
    </row>
    <row r="11" spans="2:9" ht="15" customHeight="1" x14ac:dyDescent="0.35">
      <c r="B11" s="37" t="s">
        <v>1185</v>
      </c>
      <c r="C11" s="39">
        <v>100342</v>
      </c>
      <c r="D11" s="39">
        <v>0</v>
      </c>
      <c r="E11" s="844"/>
      <c r="F11" s="36">
        <v>42</v>
      </c>
      <c r="G11" s="37" t="s">
        <v>1186</v>
      </c>
      <c r="H11" s="39">
        <v>8062689.7499999991</v>
      </c>
      <c r="I11" s="39">
        <v>0</v>
      </c>
    </row>
    <row r="12" spans="2:9" ht="15" customHeight="1" x14ac:dyDescent="0.35">
      <c r="B12" s="37" t="s">
        <v>22</v>
      </c>
      <c r="C12" s="39">
        <v>64094325</v>
      </c>
      <c r="D12" s="39">
        <v>3731835</v>
      </c>
      <c r="E12" s="844"/>
      <c r="F12" s="36">
        <v>43</v>
      </c>
      <c r="G12" s="37" t="s">
        <v>40</v>
      </c>
      <c r="H12" s="38">
        <v>13872307.99</v>
      </c>
      <c r="I12" s="39">
        <v>35420</v>
      </c>
    </row>
    <row r="13" spans="2:9" ht="15" customHeight="1" x14ac:dyDescent="0.35">
      <c r="B13" s="37" t="s">
        <v>295</v>
      </c>
      <c r="C13" s="39">
        <v>184799.9</v>
      </c>
      <c r="D13" s="39">
        <v>0</v>
      </c>
      <c r="E13" s="844"/>
      <c r="F13" s="36">
        <v>44</v>
      </c>
      <c r="G13" s="37" t="s">
        <v>41</v>
      </c>
      <c r="H13" s="39">
        <v>13610391.25</v>
      </c>
      <c r="I13" s="39">
        <v>1558661</v>
      </c>
    </row>
    <row r="14" spans="2:9" ht="15" customHeight="1" x14ac:dyDescent="0.35">
      <c r="B14" s="37" t="s">
        <v>389</v>
      </c>
      <c r="C14" s="38">
        <v>73985907.950000003</v>
      </c>
      <c r="D14" s="38">
        <v>2489978</v>
      </c>
      <c r="E14" s="844"/>
      <c r="F14" s="36">
        <v>45</v>
      </c>
      <c r="G14" s="37" t="s">
        <v>393</v>
      </c>
      <c r="H14" s="38">
        <v>8092986</v>
      </c>
      <c r="I14" s="39">
        <v>9267594</v>
      </c>
    </row>
    <row r="15" spans="2:9" ht="15" customHeight="1" x14ac:dyDescent="0.35">
      <c r="B15" s="37" t="s">
        <v>24</v>
      </c>
      <c r="C15" s="39">
        <v>11038305</v>
      </c>
      <c r="D15" s="39">
        <v>934022</v>
      </c>
      <c r="E15" s="844"/>
      <c r="F15" s="36">
        <v>46</v>
      </c>
      <c r="G15" s="37" t="s">
        <v>394</v>
      </c>
      <c r="H15" s="38">
        <v>525536.80000000005</v>
      </c>
      <c r="I15" s="39">
        <v>0</v>
      </c>
    </row>
    <row r="16" spans="2:9" ht="15" customHeight="1" x14ac:dyDescent="0.35">
      <c r="B16" s="37" t="s">
        <v>298</v>
      </c>
      <c r="C16" s="39">
        <v>149999</v>
      </c>
      <c r="D16" s="39">
        <v>0</v>
      </c>
      <c r="E16" s="844"/>
      <c r="F16" s="36">
        <v>47</v>
      </c>
      <c r="G16" s="37" t="s">
        <v>1187</v>
      </c>
      <c r="H16" s="38">
        <v>693744.9</v>
      </c>
      <c r="I16" s="39">
        <v>0</v>
      </c>
    </row>
    <row r="17" spans="2:9" ht="15" customHeight="1" x14ac:dyDescent="0.35">
      <c r="B17" s="37" t="s">
        <v>390</v>
      </c>
      <c r="C17" s="38">
        <v>11316428.25</v>
      </c>
      <c r="D17" s="39">
        <v>0</v>
      </c>
      <c r="E17" s="844"/>
      <c r="F17" s="36">
        <v>48</v>
      </c>
      <c r="G17" s="37" t="s">
        <v>1188</v>
      </c>
      <c r="H17" s="38">
        <v>241728</v>
      </c>
      <c r="I17" s="39">
        <v>0</v>
      </c>
    </row>
    <row r="18" spans="2:9" ht="15" customHeight="1" x14ac:dyDescent="0.35">
      <c r="B18" s="37" t="s">
        <v>25</v>
      </c>
      <c r="C18" s="41">
        <v>77232157</v>
      </c>
      <c r="D18" s="39">
        <v>294292</v>
      </c>
      <c r="E18" s="844"/>
      <c r="F18" s="36">
        <v>49</v>
      </c>
      <c r="G18" s="37" t="s">
        <v>42</v>
      </c>
      <c r="H18" s="39">
        <v>16051958</v>
      </c>
      <c r="I18" s="39">
        <v>0</v>
      </c>
    </row>
    <row r="19" spans="2:9" ht="15" customHeight="1" x14ac:dyDescent="0.35">
      <c r="B19" s="37" t="s">
        <v>299</v>
      </c>
      <c r="C19" s="39">
        <v>4571679</v>
      </c>
      <c r="D19" s="39">
        <v>0</v>
      </c>
      <c r="E19" s="844"/>
      <c r="F19" s="36">
        <v>50</v>
      </c>
      <c r="G19" s="37" t="s">
        <v>310</v>
      </c>
      <c r="H19" s="39">
        <v>13071113.25</v>
      </c>
      <c r="I19" s="39">
        <v>0</v>
      </c>
    </row>
    <row r="20" spans="2:9" ht="15" customHeight="1" x14ac:dyDescent="0.35">
      <c r="B20" s="37" t="s">
        <v>57</v>
      </c>
      <c r="C20" s="38">
        <v>336811.7</v>
      </c>
      <c r="D20" s="39">
        <v>1010434.4</v>
      </c>
      <c r="E20" s="844"/>
      <c r="F20" s="36">
        <v>51</v>
      </c>
      <c r="G20" s="37" t="s">
        <v>1189</v>
      </c>
      <c r="H20" s="38">
        <v>0</v>
      </c>
      <c r="I20" s="39">
        <v>0</v>
      </c>
    </row>
    <row r="21" spans="2:9" ht="15" customHeight="1" x14ac:dyDescent="0.35">
      <c r="B21" s="37" t="s">
        <v>26</v>
      </c>
      <c r="C21" s="38">
        <v>4961456.5</v>
      </c>
      <c r="D21" s="39">
        <v>73581.3</v>
      </c>
      <c r="E21" s="844"/>
      <c r="F21" s="36">
        <v>52</v>
      </c>
      <c r="G21" s="37" t="s">
        <v>43</v>
      </c>
      <c r="H21" s="39">
        <v>8153959.2999999998</v>
      </c>
      <c r="I21" s="39">
        <v>0</v>
      </c>
    </row>
    <row r="22" spans="2:9" ht="15" customHeight="1" x14ac:dyDescent="0.35">
      <c r="B22" s="37" t="s">
        <v>27</v>
      </c>
      <c r="C22" s="38">
        <v>23261471</v>
      </c>
      <c r="D22" s="38">
        <v>0</v>
      </c>
      <c r="E22" s="844"/>
      <c r="F22" s="36">
        <v>53</v>
      </c>
      <c r="G22" s="37" t="s">
        <v>328</v>
      </c>
      <c r="H22" s="38">
        <v>16751729</v>
      </c>
      <c r="I22" s="38">
        <v>0</v>
      </c>
    </row>
    <row r="23" spans="2:9" ht="15" customHeight="1" x14ac:dyDescent="0.35">
      <c r="B23" s="37" t="s">
        <v>290</v>
      </c>
      <c r="C23" s="39">
        <v>0</v>
      </c>
      <c r="D23" s="39">
        <v>1626505.8</v>
      </c>
      <c r="E23" s="844"/>
      <c r="F23" s="36">
        <v>54</v>
      </c>
      <c r="G23" s="37" t="s">
        <v>44</v>
      </c>
      <c r="H23" s="41">
        <v>4591960.7</v>
      </c>
      <c r="I23" s="38">
        <v>705950</v>
      </c>
    </row>
    <row r="24" spans="2:9" ht="15" customHeight="1" x14ac:dyDescent="0.35">
      <c r="B24" s="37" t="s">
        <v>1190</v>
      </c>
      <c r="C24" s="39">
        <v>9131203.1500000004</v>
      </c>
      <c r="D24" s="39">
        <v>0</v>
      </c>
      <c r="E24" s="844"/>
      <c r="F24" s="36">
        <v>55</v>
      </c>
      <c r="G24" s="37" t="s">
        <v>311</v>
      </c>
      <c r="H24" s="38">
        <v>4732216</v>
      </c>
      <c r="I24" s="39">
        <v>0</v>
      </c>
    </row>
    <row r="25" spans="2:9" ht="15" customHeight="1" x14ac:dyDescent="0.35">
      <c r="B25" s="37" t="s">
        <v>28</v>
      </c>
      <c r="C25" s="41">
        <v>13209842.85</v>
      </c>
      <c r="D25" s="39">
        <v>1865598</v>
      </c>
      <c r="E25" s="844"/>
      <c r="F25" s="36">
        <v>56</v>
      </c>
      <c r="G25" s="37" t="s">
        <v>45</v>
      </c>
      <c r="H25" s="39">
        <v>24897068.390000001</v>
      </c>
      <c r="I25" s="39">
        <v>902257</v>
      </c>
    </row>
    <row r="26" spans="2:9" ht="15" customHeight="1" x14ac:dyDescent="0.35">
      <c r="B26" s="37" t="s">
        <v>29</v>
      </c>
      <c r="C26" s="41">
        <v>35056790</v>
      </c>
      <c r="D26" s="39">
        <v>7240799</v>
      </c>
      <c r="E26" s="844"/>
      <c r="F26" s="36">
        <v>57</v>
      </c>
      <c r="G26" s="43" t="s">
        <v>46</v>
      </c>
      <c r="H26" s="39">
        <v>15201796</v>
      </c>
      <c r="I26" s="39">
        <v>0</v>
      </c>
    </row>
    <row r="27" spans="2:9" ht="15" customHeight="1" x14ac:dyDescent="0.35">
      <c r="B27" s="37" t="s">
        <v>30</v>
      </c>
      <c r="C27" s="38">
        <v>30391112.300000001</v>
      </c>
      <c r="D27" s="39">
        <v>419179.4</v>
      </c>
      <c r="E27" s="844"/>
      <c r="F27" s="36">
        <v>58</v>
      </c>
      <c r="G27" s="37" t="s">
        <v>395</v>
      </c>
      <c r="H27" s="38">
        <v>1321632</v>
      </c>
      <c r="I27" s="38">
        <v>0</v>
      </c>
    </row>
    <row r="28" spans="2:9" ht="15" customHeight="1" x14ac:dyDescent="0.35">
      <c r="B28" s="37" t="s">
        <v>301</v>
      </c>
      <c r="C28" s="38">
        <v>22678.75</v>
      </c>
      <c r="D28" s="39">
        <v>0</v>
      </c>
      <c r="E28" s="844"/>
      <c r="F28" s="36">
        <v>59</v>
      </c>
      <c r="G28" s="37" t="s">
        <v>1191</v>
      </c>
      <c r="H28" s="38">
        <v>228276.3</v>
      </c>
      <c r="I28" s="39">
        <v>0</v>
      </c>
    </row>
    <row r="29" spans="2:9" ht="15" customHeight="1" x14ac:dyDescent="0.35">
      <c r="B29" s="37" t="s">
        <v>31</v>
      </c>
      <c r="C29" s="38">
        <v>5382461.7999999998</v>
      </c>
      <c r="D29" s="39">
        <v>396367.7</v>
      </c>
      <c r="E29" s="844"/>
      <c r="F29" s="36">
        <v>60</v>
      </c>
      <c r="G29" s="37" t="s">
        <v>48</v>
      </c>
      <c r="H29" s="39">
        <v>5420914.5</v>
      </c>
      <c r="I29" s="41">
        <v>0</v>
      </c>
    </row>
    <row r="30" spans="2:9" ht="15" customHeight="1" x14ac:dyDescent="0.35">
      <c r="B30" s="37" t="s">
        <v>32</v>
      </c>
      <c r="C30" s="41">
        <v>12108384</v>
      </c>
      <c r="D30" s="38">
        <v>174448.35</v>
      </c>
      <c r="E30" s="844"/>
      <c r="F30" s="36">
        <v>61</v>
      </c>
      <c r="G30" s="37" t="s">
        <v>49</v>
      </c>
      <c r="H30" s="38">
        <v>6499632</v>
      </c>
      <c r="I30" s="39">
        <v>192001</v>
      </c>
    </row>
    <row r="31" spans="2:9" ht="15" customHeight="1" x14ac:dyDescent="0.35">
      <c r="B31" s="37" t="s">
        <v>1192</v>
      </c>
      <c r="C31" s="39">
        <v>4700356</v>
      </c>
      <c r="D31" s="39">
        <v>0</v>
      </c>
      <c r="E31" s="844"/>
      <c r="F31" s="36">
        <v>62</v>
      </c>
      <c r="G31" s="37" t="s">
        <v>315</v>
      </c>
      <c r="H31" s="38">
        <v>11860562</v>
      </c>
      <c r="I31" s="39">
        <v>1057860</v>
      </c>
    </row>
    <row r="32" spans="2:9" ht="15" customHeight="1" x14ac:dyDescent="0.35">
      <c r="B32" s="37" t="s">
        <v>1193</v>
      </c>
      <c r="C32" s="38">
        <v>36440</v>
      </c>
      <c r="D32" s="39">
        <v>0</v>
      </c>
      <c r="E32" s="844"/>
      <c r="F32" s="36">
        <v>63</v>
      </c>
      <c r="G32" s="37" t="s">
        <v>51</v>
      </c>
      <c r="H32" s="38">
        <v>4599821</v>
      </c>
      <c r="I32" s="44">
        <v>0</v>
      </c>
    </row>
    <row r="33" spans="2:9" ht="15" customHeight="1" x14ac:dyDescent="0.35">
      <c r="B33" s="37" t="s">
        <v>1194</v>
      </c>
      <c r="C33" s="39">
        <v>4240523.4000000004</v>
      </c>
      <c r="D33" s="39">
        <v>0</v>
      </c>
      <c r="E33" s="844"/>
      <c r="F33" s="36">
        <v>64</v>
      </c>
      <c r="G33" s="37" t="s">
        <v>52</v>
      </c>
      <c r="H33" s="38">
        <v>6524256.9500000002</v>
      </c>
      <c r="I33" s="39">
        <v>0</v>
      </c>
    </row>
    <row r="34" spans="2:9" ht="15" customHeight="1" x14ac:dyDescent="0.35">
      <c r="B34" s="37" t="s">
        <v>33</v>
      </c>
      <c r="C34" s="38">
        <v>35422213</v>
      </c>
      <c r="D34" s="39">
        <v>36562823</v>
      </c>
      <c r="E34" s="844"/>
      <c r="F34" s="36">
        <v>65</v>
      </c>
      <c r="G34" s="37" t="s">
        <v>53</v>
      </c>
      <c r="H34" s="41">
        <v>67746328</v>
      </c>
      <c r="I34" s="41">
        <v>4204033</v>
      </c>
    </row>
    <row r="35" spans="2:9" ht="15" customHeight="1" x14ac:dyDescent="0.35">
      <c r="B35" s="37" t="s">
        <v>34</v>
      </c>
      <c r="C35" s="38">
        <v>46862879</v>
      </c>
      <c r="D35" s="39">
        <v>3132860</v>
      </c>
      <c r="E35" s="844"/>
      <c r="F35" s="36">
        <v>66</v>
      </c>
      <c r="G35" s="37" t="s">
        <v>330</v>
      </c>
      <c r="H35" s="41">
        <v>1907200</v>
      </c>
      <c r="I35" s="41">
        <v>4061722</v>
      </c>
    </row>
    <row r="36" spans="2:9" ht="15" customHeight="1" x14ac:dyDescent="0.35">
      <c r="B36" s="37" t="s">
        <v>303</v>
      </c>
      <c r="C36" s="38">
        <v>9197728</v>
      </c>
      <c r="D36" s="39">
        <v>0</v>
      </c>
      <c r="E36" s="844"/>
      <c r="F36" s="36">
        <v>67</v>
      </c>
      <c r="G36" s="37" t="s">
        <v>54</v>
      </c>
      <c r="H36" s="38">
        <v>10003524</v>
      </c>
      <c r="I36" s="39">
        <v>200207</v>
      </c>
    </row>
    <row r="37" spans="2:9" ht="15" customHeight="1" x14ac:dyDescent="0.35">
      <c r="B37" s="37" t="s">
        <v>1195</v>
      </c>
      <c r="C37" s="38">
        <v>0</v>
      </c>
      <c r="D37" s="39">
        <v>0</v>
      </c>
      <c r="E37" s="773"/>
      <c r="F37" s="36"/>
      <c r="G37" s="45" t="s">
        <v>233</v>
      </c>
      <c r="H37" s="46">
        <f>SUM(H4:H36,C4:C37)</f>
        <v>991729957.17999995</v>
      </c>
      <c r="I37" s="46">
        <f>SUM(I4:I36,D4:D37)</f>
        <v>114227018.64999999</v>
      </c>
    </row>
    <row r="38" spans="2:9" ht="16.5" customHeight="1" x14ac:dyDescent="0.35">
      <c r="B38" s="889" t="s">
        <v>1196</v>
      </c>
      <c r="C38" s="728"/>
      <c r="D38" s="728"/>
      <c r="E38" s="728"/>
      <c r="F38" s="728"/>
      <c r="G38" s="728"/>
      <c r="H38" s="728"/>
      <c r="I38" s="728"/>
    </row>
  </sheetData>
  <sheetProtection algorithmName="SHA-512" hashValue="ZEsMx/DOBhFE2t3mfDMJHBTWMRzGx7RrQV47Ni3EASpkNvcYyJgmfA6F/Zo7+fnHqSbaGxBToZetm8W9p/FJ2Q==" saltValue="mXcdRkbOer4pFt3hICwPpg==" spinCount="100000" sheet="1" objects="1" scenarios="1"/>
  <mergeCells count="3">
    <mergeCell ref="B38:I38"/>
    <mergeCell ref="B2:I2"/>
    <mergeCell ref="E3:E37"/>
  </mergeCells>
  <pageMargins left="0.7" right="0.7" top="0.75" bottom="0.75" header="0.3" footer="0.3"/>
  <headerFooter>
    <oddFooter>&amp;C_x000D_&amp;1#&amp;"Calibri"&amp;11&amp;K000000 Britam Public</oddFooter>
  </headerFooter>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100-000000000000}">
  <sheetPr codeName="Sheet56"/>
  <dimension ref="A1"/>
  <sheetViews>
    <sheetView workbookViewId="0"/>
  </sheetViews>
  <sheetFormatPr defaultRowHeight="14.5" x14ac:dyDescent="0.35"/>
  <sheetData/>
  <sheetProtection algorithmName="SHA-512" hashValue="syDUzzw2Zwko4GcmiXJwZfs/hedNveoMEqscoIKVi4VWMnYFvt8NKuBmiP7ZU94SsBdiJ2xswVDCp38bdDHGDQ==" saltValue="Pvnj6qiEkRMkVVPDtNESIQ==" spinCount="100000" sheet="1" objects="1" scenarios="1"/>
  <pageMargins left="0.7" right="0.7" top="0.75" bottom="0.75" header="0.3" footer="0.3"/>
  <headerFooter>
    <oddFooter>&amp;C_x000D_&amp;1#&amp;"Calibri"&amp;11&amp;K000000 Britam Public</oddFooter>
  </headerFooter>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200-000000000000}">
  <sheetPr codeName="Sheet61"/>
  <dimension ref="B1:J53"/>
  <sheetViews>
    <sheetView workbookViewId="0">
      <selection activeCell="M44" sqref="M44"/>
    </sheetView>
  </sheetViews>
  <sheetFormatPr defaultRowHeight="14.5" x14ac:dyDescent="0.35"/>
  <cols>
    <col min="3" max="3" width="11.1796875" customWidth="1"/>
    <col min="4" max="4" width="11.453125" style="79" customWidth="1"/>
    <col min="5" max="5" width="11.54296875" customWidth="1"/>
    <col min="6" max="6" width="9.1796875" style="80" customWidth="1"/>
    <col min="7" max="7" width="11.453125" style="49" customWidth="1"/>
    <col min="8" max="8" width="13.54296875" style="49" customWidth="1"/>
    <col min="9" max="9" width="16.453125" style="49" customWidth="1"/>
    <col min="10" max="10" width="9.1796875" style="49" customWidth="1"/>
  </cols>
  <sheetData>
    <row r="1" spans="2:10" ht="39" customHeight="1" x14ac:dyDescent="0.35">
      <c r="B1" s="67"/>
      <c r="C1" s="68" t="s">
        <v>1</v>
      </c>
      <c r="D1" s="68" t="s">
        <v>592</v>
      </c>
      <c r="E1" s="68" t="s">
        <v>593</v>
      </c>
      <c r="F1" s="68" t="s">
        <v>594</v>
      </c>
      <c r="G1" s="68" t="s">
        <v>595</v>
      </c>
      <c r="H1" s="68" t="s">
        <v>596</v>
      </c>
      <c r="I1" s="68" t="s">
        <v>597</v>
      </c>
      <c r="J1" s="69" t="s">
        <v>598</v>
      </c>
    </row>
    <row r="2" spans="2:10" ht="63.5" customHeight="1" x14ac:dyDescent="0.35">
      <c r="B2" s="67">
        <f>1+B1</f>
        <v>1</v>
      </c>
      <c r="C2" s="70" t="s">
        <v>599</v>
      </c>
      <c r="D2" s="71" t="s">
        <v>600</v>
      </c>
      <c r="E2" s="67" t="s">
        <v>1197</v>
      </c>
      <c r="F2" s="73" t="s">
        <v>1198</v>
      </c>
      <c r="G2" s="74" t="s">
        <v>603</v>
      </c>
      <c r="H2" s="70" t="s">
        <v>1199</v>
      </c>
      <c r="I2" s="70" t="s">
        <v>1200</v>
      </c>
      <c r="J2" s="70" t="s">
        <v>1201</v>
      </c>
    </row>
    <row r="3" spans="2:10" ht="101" customHeight="1" x14ac:dyDescent="0.35">
      <c r="B3" s="67">
        <f>1+B2</f>
        <v>2</v>
      </c>
      <c r="C3" s="70" t="s">
        <v>615</v>
      </c>
      <c r="D3" s="71" t="s">
        <v>600</v>
      </c>
      <c r="E3" s="70" t="s">
        <v>1202</v>
      </c>
      <c r="F3" s="73" t="s">
        <v>1203</v>
      </c>
      <c r="G3" s="74" t="s">
        <v>618</v>
      </c>
      <c r="H3" s="70" t="s">
        <v>1204</v>
      </c>
      <c r="I3" s="70" t="s">
        <v>1205</v>
      </c>
      <c r="J3" s="70" t="s">
        <v>941</v>
      </c>
    </row>
    <row r="4" spans="2:10" ht="51" customHeight="1" x14ac:dyDescent="0.35">
      <c r="B4" s="67">
        <f>B3+1</f>
        <v>3</v>
      </c>
      <c r="C4" s="70" t="s">
        <v>621</v>
      </c>
      <c r="D4" s="71" t="s">
        <v>600</v>
      </c>
      <c r="E4" s="67" t="s">
        <v>1206</v>
      </c>
      <c r="F4" s="73" t="s">
        <v>1207</v>
      </c>
      <c r="G4" s="74"/>
      <c r="H4" s="70" t="s">
        <v>625</v>
      </c>
      <c r="I4" s="70" t="s">
        <v>626</v>
      </c>
      <c r="J4" s="70" t="s">
        <v>1208</v>
      </c>
    </row>
    <row r="5" spans="2:10" ht="151" customHeight="1" x14ac:dyDescent="0.35">
      <c r="B5" s="67">
        <v>22</v>
      </c>
      <c r="C5" s="70" t="s">
        <v>1209</v>
      </c>
      <c r="D5" s="71" t="s">
        <v>600</v>
      </c>
      <c r="E5" s="67" t="s">
        <v>1210</v>
      </c>
      <c r="F5" s="70" t="s">
        <v>1211</v>
      </c>
      <c r="G5" s="72" t="s">
        <v>631</v>
      </c>
      <c r="H5" s="70" t="s">
        <v>1212</v>
      </c>
      <c r="I5" s="70" t="s">
        <v>1213</v>
      </c>
      <c r="J5" s="70" t="s">
        <v>1214</v>
      </c>
    </row>
    <row r="6" spans="2:10" ht="88.5" customHeight="1" x14ac:dyDescent="0.35">
      <c r="B6" s="67">
        <f>B5+1</f>
        <v>23</v>
      </c>
      <c r="C6" s="70" t="s">
        <v>1215</v>
      </c>
      <c r="D6" s="71" t="s">
        <v>636</v>
      </c>
      <c r="E6" s="70" t="s">
        <v>1216</v>
      </c>
      <c r="F6" s="73" t="s">
        <v>1217</v>
      </c>
      <c r="G6" s="74" t="s">
        <v>1218</v>
      </c>
      <c r="H6" s="70" t="s">
        <v>640</v>
      </c>
      <c r="I6" s="70" t="s">
        <v>641</v>
      </c>
      <c r="J6" s="70" t="s">
        <v>1219</v>
      </c>
    </row>
    <row r="7" spans="2:10" ht="226" customHeight="1" x14ac:dyDescent="0.35">
      <c r="B7" s="67">
        <f>1+B6</f>
        <v>24</v>
      </c>
      <c r="C7" s="70" t="s">
        <v>1220</v>
      </c>
      <c r="D7" s="71" t="s">
        <v>809</v>
      </c>
      <c r="E7" s="67" t="s">
        <v>1221</v>
      </c>
      <c r="F7" s="70" t="s">
        <v>1222</v>
      </c>
      <c r="G7" s="72" t="s">
        <v>1223</v>
      </c>
      <c r="H7" s="70" t="s">
        <v>1224</v>
      </c>
      <c r="I7" s="70" t="s">
        <v>1225</v>
      </c>
      <c r="J7" s="70" t="s">
        <v>1226</v>
      </c>
    </row>
    <row r="8" spans="2:10" ht="63.5" customHeight="1" x14ac:dyDescent="0.35">
      <c r="B8" s="67">
        <v>12</v>
      </c>
      <c r="C8" s="70" t="s">
        <v>1227</v>
      </c>
      <c r="D8" s="71" t="s">
        <v>809</v>
      </c>
      <c r="E8" s="67" t="s">
        <v>1228</v>
      </c>
      <c r="F8" s="70" t="s">
        <v>1229</v>
      </c>
      <c r="G8" s="72" t="s">
        <v>1230</v>
      </c>
      <c r="H8" s="70" t="s">
        <v>1231</v>
      </c>
      <c r="I8" s="70" t="s">
        <v>1232</v>
      </c>
      <c r="J8" s="70" t="s">
        <v>1233</v>
      </c>
    </row>
    <row r="9" spans="2:10" ht="76" customHeight="1" x14ac:dyDescent="0.35">
      <c r="B9" s="67">
        <f>1+B8</f>
        <v>13</v>
      </c>
      <c r="C9" s="70" t="s">
        <v>1234</v>
      </c>
      <c r="D9" s="71" t="s">
        <v>636</v>
      </c>
      <c r="E9" s="67" t="s">
        <v>1235</v>
      </c>
      <c r="F9" s="70" t="s">
        <v>1236</v>
      </c>
      <c r="G9" s="72" t="s">
        <v>673</v>
      </c>
      <c r="H9" s="70" t="s">
        <v>1237</v>
      </c>
      <c r="I9" s="70" t="s">
        <v>1238</v>
      </c>
      <c r="J9" s="70" t="s">
        <v>1239</v>
      </c>
    </row>
    <row r="10" spans="2:10" ht="113.5" customHeight="1" x14ac:dyDescent="0.35">
      <c r="B10" s="67">
        <v>41</v>
      </c>
      <c r="C10" s="70" t="s">
        <v>1240</v>
      </c>
      <c r="D10" s="71" t="s">
        <v>636</v>
      </c>
      <c r="E10" s="70" t="s">
        <v>1241</v>
      </c>
      <c r="F10" s="70" t="s">
        <v>1242</v>
      </c>
      <c r="G10" s="72" t="s">
        <v>1243</v>
      </c>
      <c r="H10" s="70" t="s">
        <v>1244</v>
      </c>
      <c r="I10" s="70" t="s">
        <v>1245</v>
      </c>
      <c r="J10" s="70" t="s">
        <v>1246</v>
      </c>
    </row>
    <row r="11" spans="2:10" ht="51" customHeight="1" x14ac:dyDescent="0.35">
      <c r="B11" s="67">
        <f>1+B10</f>
        <v>42</v>
      </c>
      <c r="C11" s="70" t="s">
        <v>677</v>
      </c>
      <c r="D11" s="71" t="s">
        <v>600</v>
      </c>
      <c r="E11" s="70" t="s">
        <v>1247</v>
      </c>
      <c r="F11" s="73" t="s">
        <v>679</v>
      </c>
      <c r="G11" s="74" t="s">
        <v>680</v>
      </c>
      <c r="H11" s="70" t="s">
        <v>681</v>
      </c>
      <c r="I11" s="67" t="s">
        <v>1248</v>
      </c>
      <c r="J11" s="70" t="s">
        <v>1249</v>
      </c>
    </row>
    <row r="12" spans="2:10" ht="76" customHeight="1" x14ac:dyDescent="0.35">
      <c r="B12" s="67">
        <f>B11+1</f>
        <v>43</v>
      </c>
      <c r="C12" s="70" t="s">
        <v>1250</v>
      </c>
      <c r="D12" s="71" t="s">
        <v>636</v>
      </c>
      <c r="E12" s="67" t="s">
        <v>1251</v>
      </c>
      <c r="F12" s="73" t="s">
        <v>685</v>
      </c>
      <c r="G12" s="74" t="s">
        <v>686</v>
      </c>
      <c r="H12" s="70" t="s">
        <v>687</v>
      </c>
      <c r="I12" s="70" t="s">
        <v>1252</v>
      </c>
      <c r="J12" s="70" t="s">
        <v>1253</v>
      </c>
    </row>
    <row r="13" spans="2:10" ht="63.5" customHeight="1" x14ac:dyDescent="0.35">
      <c r="B13" s="67">
        <f t="shared" ref="B13:B19" si="0">1+B12</f>
        <v>44</v>
      </c>
      <c r="C13" s="70" t="s">
        <v>1254</v>
      </c>
      <c r="D13" s="71" t="s">
        <v>711</v>
      </c>
      <c r="E13" s="67" t="s">
        <v>1255</v>
      </c>
      <c r="F13" s="73" t="s">
        <v>693</v>
      </c>
      <c r="G13" s="74" t="s">
        <v>694</v>
      </c>
      <c r="H13" s="70" t="s">
        <v>1256</v>
      </c>
      <c r="I13" s="70" t="s">
        <v>613</v>
      </c>
      <c r="J13" s="70" t="s">
        <v>1257</v>
      </c>
    </row>
    <row r="14" spans="2:10" ht="126" customHeight="1" x14ac:dyDescent="0.35">
      <c r="B14" s="67">
        <f t="shared" si="0"/>
        <v>45</v>
      </c>
      <c r="C14" s="70" t="s">
        <v>697</v>
      </c>
      <c r="D14" s="71" t="s">
        <v>809</v>
      </c>
      <c r="E14" s="67" t="s">
        <v>1258</v>
      </c>
      <c r="F14" s="73" t="s">
        <v>1259</v>
      </c>
      <c r="G14" s="74" t="s">
        <v>1260</v>
      </c>
      <c r="H14" s="70" t="s">
        <v>1261</v>
      </c>
      <c r="I14" s="70" t="s">
        <v>1262</v>
      </c>
      <c r="J14" s="70" t="s">
        <v>1263</v>
      </c>
    </row>
    <row r="15" spans="2:10" ht="51" customHeight="1" x14ac:dyDescent="0.35">
      <c r="B15" s="67">
        <f t="shared" si="0"/>
        <v>46</v>
      </c>
      <c r="C15" s="70" t="s">
        <v>704</v>
      </c>
      <c r="D15" s="71" t="s">
        <v>600</v>
      </c>
      <c r="E15" s="67" t="s">
        <v>1264</v>
      </c>
      <c r="F15" s="73" t="s">
        <v>1265</v>
      </c>
      <c r="G15" s="74" t="s">
        <v>707</v>
      </c>
      <c r="H15" s="70" t="s">
        <v>708</v>
      </c>
      <c r="I15" s="70" t="s">
        <v>1266</v>
      </c>
      <c r="J15" s="70" t="s">
        <v>1267</v>
      </c>
    </row>
    <row r="16" spans="2:10" ht="76" customHeight="1" x14ac:dyDescent="0.35">
      <c r="B16" s="67">
        <f t="shared" si="0"/>
        <v>47</v>
      </c>
      <c r="C16" s="70" t="s">
        <v>1268</v>
      </c>
      <c r="D16" s="71" t="s">
        <v>711</v>
      </c>
      <c r="E16" s="67" t="s">
        <v>1269</v>
      </c>
      <c r="F16" s="73" t="s">
        <v>713</v>
      </c>
      <c r="G16" s="74" t="s">
        <v>1270</v>
      </c>
      <c r="H16" s="70" t="s">
        <v>1271</v>
      </c>
      <c r="I16" s="70" t="s">
        <v>512</v>
      </c>
      <c r="J16" s="70" t="s">
        <v>716</v>
      </c>
    </row>
    <row r="17" spans="2:10" ht="63.5" customHeight="1" x14ac:dyDescent="0.35">
      <c r="B17" s="67">
        <f t="shared" si="0"/>
        <v>48</v>
      </c>
      <c r="C17" s="70" t="s">
        <v>723</v>
      </c>
      <c r="D17" s="71" t="s">
        <v>600</v>
      </c>
      <c r="E17" s="67" t="s">
        <v>1272</v>
      </c>
      <c r="F17" s="73" t="s">
        <v>1273</v>
      </c>
      <c r="G17" s="74" t="s">
        <v>726</v>
      </c>
      <c r="H17" s="70" t="s">
        <v>727</v>
      </c>
      <c r="I17" s="70" t="s">
        <v>1274</v>
      </c>
      <c r="J17" s="70" t="s">
        <v>1275</v>
      </c>
    </row>
    <row r="18" spans="2:10" ht="51" customHeight="1" x14ac:dyDescent="0.35">
      <c r="B18" s="67">
        <f t="shared" si="0"/>
        <v>49</v>
      </c>
      <c r="C18" s="70" t="s">
        <v>730</v>
      </c>
      <c r="D18" s="71" t="s">
        <v>809</v>
      </c>
      <c r="E18" s="70" t="s">
        <v>1276</v>
      </c>
      <c r="F18" s="73" t="s">
        <v>1277</v>
      </c>
      <c r="G18" s="74" t="s">
        <v>1278</v>
      </c>
      <c r="H18" s="70" t="s">
        <v>1279</v>
      </c>
      <c r="I18" s="67" t="s">
        <v>1280</v>
      </c>
      <c r="J18" s="70" t="s">
        <v>1281</v>
      </c>
    </row>
    <row r="19" spans="2:10" ht="63.5" customHeight="1" x14ac:dyDescent="0.35">
      <c r="B19" s="67">
        <f t="shared" si="0"/>
        <v>50</v>
      </c>
      <c r="C19" s="70" t="s">
        <v>1282</v>
      </c>
      <c r="D19" s="71" t="s">
        <v>600</v>
      </c>
      <c r="E19" s="67" t="s">
        <v>1283</v>
      </c>
      <c r="F19" s="73" t="s">
        <v>1284</v>
      </c>
      <c r="G19" s="74" t="s">
        <v>740</v>
      </c>
      <c r="H19" s="70" t="s">
        <v>1285</v>
      </c>
      <c r="I19" s="70" t="s">
        <v>660</v>
      </c>
      <c r="J19" s="70" t="s">
        <v>1286</v>
      </c>
    </row>
    <row r="20" spans="2:10" ht="51" customHeight="1" x14ac:dyDescent="0.35">
      <c r="B20" s="67">
        <f>B19+1</f>
        <v>51</v>
      </c>
      <c r="C20" s="70" t="s">
        <v>1287</v>
      </c>
      <c r="D20" s="71" t="s">
        <v>636</v>
      </c>
      <c r="E20" s="70" t="s">
        <v>1288</v>
      </c>
      <c r="F20" s="73" t="s">
        <v>1289</v>
      </c>
      <c r="G20" s="74" t="s">
        <v>744</v>
      </c>
      <c r="H20" s="70" t="s">
        <v>1290</v>
      </c>
      <c r="I20" s="70" t="s">
        <v>666</v>
      </c>
      <c r="J20" s="70" t="s">
        <v>746</v>
      </c>
    </row>
    <row r="21" spans="2:10" ht="101" customHeight="1" x14ac:dyDescent="0.35">
      <c r="B21" s="67">
        <f t="shared" ref="B21:B26" si="1">1+B20</f>
        <v>52</v>
      </c>
      <c r="C21" s="70" t="s">
        <v>1291</v>
      </c>
      <c r="D21" s="71" t="s">
        <v>600</v>
      </c>
      <c r="E21" s="67" t="s">
        <v>1292</v>
      </c>
      <c r="F21" s="70" t="s">
        <v>1293</v>
      </c>
      <c r="G21" s="72" t="s">
        <v>1294</v>
      </c>
      <c r="H21" s="70" t="s">
        <v>1295</v>
      </c>
      <c r="I21" s="70" t="s">
        <v>1296</v>
      </c>
      <c r="J21" s="70" t="s">
        <v>1297</v>
      </c>
    </row>
    <row r="22" spans="2:10" ht="101" customHeight="1" x14ac:dyDescent="0.35">
      <c r="B22" s="67">
        <f t="shared" si="1"/>
        <v>53</v>
      </c>
      <c r="C22" s="70" t="s">
        <v>1298</v>
      </c>
      <c r="D22" s="71" t="s">
        <v>809</v>
      </c>
      <c r="E22" s="70" t="s">
        <v>1299</v>
      </c>
      <c r="F22" s="73" t="s">
        <v>1300</v>
      </c>
      <c r="G22" s="74" t="s">
        <v>750</v>
      </c>
      <c r="H22" s="70" t="s">
        <v>1301</v>
      </c>
      <c r="I22" s="67" t="s">
        <v>1302</v>
      </c>
      <c r="J22" s="70" t="s">
        <v>1303</v>
      </c>
    </row>
    <row r="23" spans="2:10" ht="63.5" customHeight="1" x14ac:dyDescent="0.35">
      <c r="B23" s="67">
        <f t="shared" si="1"/>
        <v>54</v>
      </c>
      <c r="C23" s="70" t="s">
        <v>1304</v>
      </c>
      <c r="D23" s="71" t="s">
        <v>711</v>
      </c>
      <c r="E23" s="76" t="s">
        <v>1305</v>
      </c>
      <c r="F23" s="77" t="s">
        <v>1306</v>
      </c>
      <c r="G23" s="78" t="s">
        <v>1307</v>
      </c>
      <c r="H23" s="70" t="s">
        <v>1308</v>
      </c>
      <c r="I23" s="70" t="s">
        <v>1309</v>
      </c>
      <c r="J23" s="76" t="s">
        <v>1310</v>
      </c>
    </row>
    <row r="24" spans="2:10" ht="76" customHeight="1" x14ac:dyDescent="0.35">
      <c r="B24" s="67">
        <f t="shared" si="1"/>
        <v>55</v>
      </c>
      <c r="C24" s="70" t="s">
        <v>1311</v>
      </c>
      <c r="D24" s="71" t="s">
        <v>600</v>
      </c>
      <c r="E24" s="70" t="s">
        <v>1312</v>
      </c>
      <c r="F24" s="73" t="s">
        <v>1313</v>
      </c>
      <c r="G24" s="74" t="s">
        <v>959</v>
      </c>
      <c r="H24" s="70" t="s">
        <v>1314</v>
      </c>
      <c r="I24" s="70" t="s">
        <v>1315</v>
      </c>
      <c r="J24" s="70" t="s">
        <v>962</v>
      </c>
    </row>
    <row r="25" spans="2:10" ht="63.5" customHeight="1" x14ac:dyDescent="0.35">
      <c r="B25" s="67">
        <f t="shared" si="1"/>
        <v>56</v>
      </c>
      <c r="C25" s="70" t="s">
        <v>768</v>
      </c>
      <c r="D25" s="71" t="s">
        <v>600</v>
      </c>
      <c r="E25" s="70" t="s">
        <v>1316</v>
      </c>
      <c r="F25" s="73" t="s">
        <v>770</v>
      </c>
      <c r="G25" s="74" t="s">
        <v>771</v>
      </c>
      <c r="H25" s="70" t="s">
        <v>772</v>
      </c>
      <c r="I25" s="70" t="s">
        <v>1317</v>
      </c>
      <c r="J25" s="70" t="s">
        <v>1318</v>
      </c>
    </row>
    <row r="26" spans="2:10" ht="113.5" customHeight="1" x14ac:dyDescent="0.35">
      <c r="B26" s="67">
        <f t="shared" si="1"/>
        <v>57</v>
      </c>
      <c r="C26" s="70" t="s">
        <v>1319</v>
      </c>
      <c r="D26" s="71" t="s">
        <v>636</v>
      </c>
      <c r="E26" s="70" t="s">
        <v>1320</v>
      </c>
      <c r="F26" s="73" t="s">
        <v>1321</v>
      </c>
      <c r="G26" s="74" t="s">
        <v>771</v>
      </c>
      <c r="H26" s="70" t="s">
        <v>1322</v>
      </c>
      <c r="I26" s="70" t="s">
        <v>1323</v>
      </c>
      <c r="J26" s="70" t="s">
        <v>1324</v>
      </c>
    </row>
    <row r="27" spans="2:10" ht="63.5" customHeight="1" x14ac:dyDescent="0.35">
      <c r="B27" s="67">
        <f>B26+1</f>
        <v>58</v>
      </c>
      <c r="C27" s="70" t="s">
        <v>779</v>
      </c>
      <c r="D27" s="71" t="s">
        <v>600</v>
      </c>
      <c r="E27" s="67" t="s">
        <v>1325</v>
      </c>
      <c r="F27" s="70" t="s">
        <v>781</v>
      </c>
      <c r="G27" s="72" t="s">
        <v>1326</v>
      </c>
      <c r="H27" s="70" t="s">
        <v>1327</v>
      </c>
      <c r="I27" s="70" t="s">
        <v>784</v>
      </c>
      <c r="J27" s="70" t="s">
        <v>1328</v>
      </c>
    </row>
    <row r="28" spans="2:10" ht="188.5" customHeight="1" x14ac:dyDescent="0.35">
      <c r="B28" s="67">
        <f>1+B27</f>
        <v>59</v>
      </c>
      <c r="C28" s="70" t="s">
        <v>786</v>
      </c>
      <c r="D28" s="71" t="s">
        <v>600</v>
      </c>
      <c r="E28" s="67" t="s">
        <v>1329</v>
      </c>
      <c r="F28" s="73" t="s">
        <v>1330</v>
      </c>
      <c r="G28" s="74" t="s">
        <v>1331</v>
      </c>
      <c r="H28" s="70" t="s">
        <v>1332</v>
      </c>
      <c r="I28" s="70" t="s">
        <v>1333</v>
      </c>
      <c r="J28" s="70" t="s">
        <v>1334</v>
      </c>
    </row>
    <row r="29" spans="2:10" ht="101" customHeight="1" x14ac:dyDescent="0.35">
      <c r="B29" s="67">
        <v>1</v>
      </c>
      <c r="C29" s="70" t="s">
        <v>808</v>
      </c>
      <c r="D29" s="71" t="s">
        <v>809</v>
      </c>
      <c r="E29" s="67" t="s">
        <v>1335</v>
      </c>
      <c r="F29" s="70" t="s">
        <v>1336</v>
      </c>
      <c r="G29" s="72" t="s">
        <v>1337</v>
      </c>
      <c r="H29" s="70" t="s">
        <v>1338</v>
      </c>
      <c r="I29" s="70" t="s">
        <v>1339</v>
      </c>
      <c r="J29" s="70" t="s">
        <v>1340</v>
      </c>
    </row>
    <row r="30" spans="2:10" ht="63.5" customHeight="1" x14ac:dyDescent="0.35">
      <c r="B30" s="67">
        <f>1+B29</f>
        <v>2</v>
      </c>
      <c r="C30" s="70" t="s">
        <v>1341</v>
      </c>
      <c r="D30" s="71" t="s">
        <v>600</v>
      </c>
      <c r="E30" s="70" t="s">
        <v>1342</v>
      </c>
      <c r="F30" s="73" t="s">
        <v>1343</v>
      </c>
      <c r="G30" s="74" t="s">
        <v>1344</v>
      </c>
      <c r="H30" s="70" t="s">
        <v>820</v>
      </c>
      <c r="I30" s="70" t="s">
        <v>1345</v>
      </c>
      <c r="J30" s="70" t="s">
        <v>1346</v>
      </c>
    </row>
    <row r="31" spans="2:10" ht="51" customHeight="1" x14ac:dyDescent="0.35">
      <c r="B31" s="67">
        <f>1+B30</f>
        <v>3</v>
      </c>
      <c r="C31" s="70" t="s">
        <v>1347</v>
      </c>
      <c r="D31" s="71" t="s">
        <v>711</v>
      </c>
      <c r="E31" s="67" t="s">
        <v>1348</v>
      </c>
      <c r="F31" s="75" t="s">
        <v>1349</v>
      </c>
      <c r="G31" s="74" t="s">
        <v>831</v>
      </c>
      <c r="H31" s="70" t="s">
        <v>832</v>
      </c>
      <c r="I31" s="70" t="s">
        <v>1350</v>
      </c>
      <c r="J31" s="70" t="s">
        <v>1351</v>
      </c>
    </row>
    <row r="32" spans="2:10" ht="63.5" customHeight="1" x14ac:dyDescent="0.35">
      <c r="B32" s="67">
        <f>1+B31</f>
        <v>4</v>
      </c>
      <c r="C32" s="70" t="s">
        <v>1352</v>
      </c>
      <c r="D32" s="71" t="s">
        <v>809</v>
      </c>
      <c r="E32" s="70" t="s">
        <v>1353</v>
      </c>
      <c r="F32" s="73" t="s">
        <v>1354</v>
      </c>
      <c r="G32" s="74" t="s">
        <v>1355</v>
      </c>
      <c r="H32" s="70" t="s">
        <v>1356</v>
      </c>
      <c r="I32" s="70" t="s">
        <v>1357</v>
      </c>
      <c r="J32" s="70" t="s">
        <v>1358</v>
      </c>
    </row>
    <row r="33" spans="2:10" ht="38.5" customHeight="1" x14ac:dyDescent="0.35">
      <c r="B33" s="67">
        <f>1+B32</f>
        <v>5</v>
      </c>
      <c r="C33" s="70" t="s">
        <v>1359</v>
      </c>
      <c r="D33" s="71" t="s">
        <v>600</v>
      </c>
      <c r="E33" s="70" t="s">
        <v>1360</v>
      </c>
      <c r="F33" s="73" t="s">
        <v>862</v>
      </c>
      <c r="G33" s="74" t="s">
        <v>863</v>
      </c>
      <c r="H33" s="70" t="s">
        <v>1361</v>
      </c>
      <c r="I33" s="67" t="s">
        <v>865</v>
      </c>
      <c r="J33" s="70" t="s">
        <v>1362</v>
      </c>
    </row>
    <row r="34" spans="2:10" ht="113.5" customHeight="1" x14ac:dyDescent="0.35">
      <c r="B34" s="67">
        <f>B33+1</f>
        <v>6</v>
      </c>
      <c r="C34" s="70" t="s">
        <v>1363</v>
      </c>
      <c r="D34" s="71" t="s">
        <v>636</v>
      </c>
      <c r="E34" s="70" t="s">
        <v>1364</v>
      </c>
      <c r="F34" s="73" t="s">
        <v>1365</v>
      </c>
      <c r="G34" s="74" t="s">
        <v>1366</v>
      </c>
      <c r="H34" s="70" t="s">
        <v>1367</v>
      </c>
      <c r="I34" s="67" t="s">
        <v>1368</v>
      </c>
      <c r="J34" s="70" t="s">
        <v>661</v>
      </c>
    </row>
    <row r="35" spans="2:10" ht="88.5" customHeight="1" x14ac:dyDescent="0.35">
      <c r="B35" s="67">
        <f>B34+1</f>
        <v>7</v>
      </c>
      <c r="C35" s="70" t="s">
        <v>867</v>
      </c>
      <c r="D35" s="71" t="s">
        <v>600</v>
      </c>
      <c r="E35" s="67" t="s">
        <v>1369</v>
      </c>
      <c r="F35" s="70" t="s">
        <v>1370</v>
      </c>
      <c r="G35" s="72" t="s">
        <v>870</v>
      </c>
      <c r="H35" s="70" t="s">
        <v>1371</v>
      </c>
      <c r="I35" s="70" t="s">
        <v>666</v>
      </c>
      <c r="J35" s="70" t="s">
        <v>1372</v>
      </c>
    </row>
    <row r="36" spans="2:10" ht="88.5" customHeight="1" x14ac:dyDescent="0.35">
      <c r="B36" s="67">
        <f>B35+1</f>
        <v>8</v>
      </c>
      <c r="C36" s="70" t="s">
        <v>1373</v>
      </c>
      <c r="D36" s="71" t="s">
        <v>636</v>
      </c>
      <c r="E36" s="67" t="s">
        <v>1374</v>
      </c>
      <c r="F36" s="73" t="s">
        <v>1375</v>
      </c>
      <c r="G36" s="74" t="s">
        <v>1376</v>
      </c>
      <c r="H36" s="70" t="s">
        <v>1377</v>
      </c>
      <c r="I36" s="70" t="s">
        <v>1378</v>
      </c>
      <c r="J36" s="70" t="s">
        <v>1379</v>
      </c>
    </row>
    <row r="37" spans="2:10" ht="51" customHeight="1" x14ac:dyDescent="0.35">
      <c r="B37" s="67">
        <f>1+B36</f>
        <v>9</v>
      </c>
      <c r="C37" s="70" t="s">
        <v>887</v>
      </c>
      <c r="D37" s="71" t="s">
        <v>600</v>
      </c>
      <c r="E37" s="70" t="s">
        <v>1380</v>
      </c>
      <c r="F37" s="73" t="s">
        <v>1381</v>
      </c>
      <c r="G37" s="74" t="s">
        <v>890</v>
      </c>
      <c r="H37" s="70" t="s">
        <v>1382</v>
      </c>
      <c r="I37" s="67" t="s">
        <v>892</v>
      </c>
      <c r="J37" s="70" t="s">
        <v>1383</v>
      </c>
    </row>
    <row r="38" spans="2:10" ht="151" customHeight="1" x14ac:dyDescent="0.35">
      <c r="B38" s="67">
        <f>1+B37</f>
        <v>10</v>
      </c>
      <c r="C38" s="70" t="s">
        <v>1384</v>
      </c>
      <c r="D38" s="71" t="s">
        <v>636</v>
      </c>
      <c r="E38" s="70" t="s">
        <v>1144</v>
      </c>
      <c r="F38" s="73" t="s">
        <v>1385</v>
      </c>
      <c r="G38" s="74" t="s">
        <v>1146</v>
      </c>
      <c r="H38" s="70" t="s">
        <v>1147</v>
      </c>
      <c r="I38" s="70" t="s">
        <v>1386</v>
      </c>
      <c r="J38" s="70" t="s">
        <v>1387</v>
      </c>
    </row>
    <row r="39" spans="2:10" ht="51" customHeight="1" x14ac:dyDescent="0.35">
      <c r="B39" s="67">
        <f>1+B38</f>
        <v>11</v>
      </c>
      <c r="C39" s="70" t="s">
        <v>1388</v>
      </c>
      <c r="D39" s="71" t="s">
        <v>600</v>
      </c>
      <c r="E39" s="67" t="s">
        <v>1389</v>
      </c>
      <c r="F39" s="73" t="s">
        <v>1390</v>
      </c>
      <c r="G39" s="74" t="s">
        <v>1391</v>
      </c>
      <c r="H39" s="70" t="s">
        <v>1392</v>
      </c>
      <c r="I39" s="70" t="s">
        <v>865</v>
      </c>
      <c r="J39" s="70" t="s">
        <v>1393</v>
      </c>
    </row>
    <row r="40" spans="2:10" ht="126" customHeight="1" x14ac:dyDescent="0.35">
      <c r="B40" s="67">
        <f>B39+1</f>
        <v>12</v>
      </c>
      <c r="C40" s="70" t="s">
        <v>1394</v>
      </c>
      <c r="D40" s="71" t="s">
        <v>636</v>
      </c>
      <c r="E40" s="67" t="s">
        <v>1395</v>
      </c>
      <c r="F40" s="70" t="s">
        <v>1396</v>
      </c>
      <c r="G40" s="72" t="s">
        <v>907</v>
      </c>
      <c r="H40" s="70" t="s">
        <v>903</v>
      </c>
      <c r="I40" s="70" t="s">
        <v>1397</v>
      </c>
      <c r="J40" s="70" t="s">
        <v>1398</v>
      </c>
    </row>
    <row r="41" spans="2:10" ht="88.5" customHeight="1" x14ac:dyDescent="0.35">
      <c r="B41" s="67">
        <v>32</v>
      </c>
      <c r="C41" s="70" t="s">
        <v>1399</v>
      </c>
      <c r="D41" s="71" t="s">
        <v>600</v>
      </c>
      <c r="E41" s="67" t="s">
        <v>1400</v>
      </c>
      <c r="F41" s="70" t="s">
        <v>1401</v>
      </c>
      <c r="G41" s="72" t="s">
        <v>1402</v>
      </c>
      <c r="H41" s="70" t="s">
        <v>1403</v>
      </c>
      <c r="I41" s="70" t="s">
        <v>1404</v>
      </c>
      <c r="J41" s="70" t="s">
        <v>1405</v>
      </c>
    </row>
    <row r="42" spans="2:10" ht="63.5" customHeight="1" x14ac:dyDescent="0.35">
      <c r="B42" s="67">
        <f>1+B41</f>
        <v>33</v>
      </c>
      <c r="C42" s="70" t="s">
        <v>1406</v>
      </c>
      <c r="D42" s="71" t="s">
        <v>600</v>
      </c>
      <c r="E42" s="70" t="s">
        <v>1407</v>
      </c>
      <c r="F42" s="73" t="s">
        <v>1408</v>
      </c>
      <c r="G42" s="74" t="s">
        <v>920</v>
      </c>
      <c r="H42" s="70" t="s">
        <v>1409</v>
      </c>
      <c r="I42" s="67" t="s">
        <v>1410</v>
      </c>
      <c r="J42" s="70" t="s">
        <v>1411</v>
      </c>
    </row>
    <row r="43" spans="2:10" ht="63.5" customHeight="1" x14ac:dyDescent="0.35">
      <c r="B43" s="67">
        <f>1+B42</f>
        <v>34</v>
      </c>
      <c r="C43" s="70" t="s">
        <v>1412</v>
      </c>
      <c r="D43" s="71" t="s">
        <v>809</v>
      </c>
      <c r="E43" s="70" t="s">
        <v>1413</v>
      </c>
      <c r="F43" s="73" t="s">
        <v>1414</v>
      </c>
      <c r="G43" s="74" t="s">
        <v>1415</v>
      </c>
      <c r="H43" s="70" t="s">
        <v>1416</v>
      </c>
      <c r="I43" s="67" t="s">
        <v>1417</v>
      </c>
      <c r="J43" s="70" t="s">
        <v>1418</v>
      </c>
    </row>
    <row r="44" spans="2:10" ht="63.5" customHeight="1" x14ac:dyDescent="0.35">
      <c r="B44" s="67">
        <f>1+B43</f>
        <v>35</v>
      </c>
      <c r="C44" s="70" t="s">
        <v>1419</v>
      </c>
      <c r="D44" s="71" t="s">
        <v>636</v>
      </c>
      <c r="E44" s="67" t="s">
        <v>1420</v>
      </c>
      <c r="F44" s="73" t="s">
        <v>1421</v>
      </c>
      <c r="G44" s="74" t="s">
        <v>1422</v>
      </c>
      <c r="H44" s="70" t="s">
        <v>1423</v>
      </c>
      <c r="I44" s="70" t="s">
        <v>1424</v>
      </c>
      <c r="J44" s="70" t="s">
        <v>1425</v>
      </c>
    </row>
    <row r="45" spans="2:10" ht="51" customHeight="1" x14ac:dyDescent="0.35">
      <c r="B45" s="67">
        <f>1+B44</f>
        <v>36</v>
      </c>
      <c r="C45" s="70" t="s">
        <v>945</v>
      </c>
      <c r="D45" s="71" t="s">
        <v>809</v>
      </c>
      <c r="E45" s="67" t="s">
        <v>1426</v>
      </c>
      <c r="F45" s="73" t="s">
        <v>1148</v>
      </c>
      <c r="G45" s="74" t="s">
        <v>948</v>
      </c>
      <c r="H45" s="70" t="s">
        <v>1149</v>
      </c>
      <c r="I45" s="70" t="s">
        <v>1427</v>
      </c>
      <c r="J45" s="70" t="s">
        <v>1428</v>
      </c>
    </row>
    <row r="46" spans="2:10" ht="63.5" customHeight="1" x14ac:dyDescent="0.35">
      <c r="B46" s="67">
        <f>B45+1</f>
        <v>37</v>
      </c>
      <c r="C46" s="70" t="s">
        <v>951</v>
      </c>
      <c r="D46" s="71" t="s">
        <v>600</v>
      </c>
      <c r="E46" s="70" t="s">
        <v>1429</v>
      </c>
      <c r="F46" s="73" t="s">
        <v>1430</v>
      </c>
      <c r="G46" s="74" t="s">
        <v>1431</v>
      </c>
      <c r="H46" s="70" t="s">
        <v>955</v>
      </c>
      <c r="I46" s="70"/>
      <c r="J46" s="70" t="s">
        <v>1432</v>
      </c>
    </row>
    <row r="47" spans="2:10" ht="51" customHeight="1" x14ac:dyDescent="0.35">
      <c r="B47" s="67">
        <f>1+B46</f>
        <v>38</v>
      </c>
      <c r="C47" s="70" t="s">
        <v>1433</v>
      </c>
      <c r="D47" s="71" t="s">
        <v>809</v>
      </c>
      <c r="E47" s="70" t="s">
        <v>1434</v>
      </c>
      <c r="F47" s="73" t="s">
        <v>801</v>
      </c>
      <c r="G47" s="74" t="s">
        <v>1435</v>
      </c>
      <c r="H47" s="70" t="s">
        <v>1436</v>
      </c>
      <c r="I47" s="70" t="s">
        <v>1437</v>
      </c>
      <c r="J47" s="70" t="s">
        <v>1058</v>
      </c>
    </row>
    <row r="48" spans="2:10" ht="63.5" customHeight="1" x14ac:dyDescent="0.35">
      <c r="B48" s="67">
        <f>1+B47</f>
        <v>39</v>
      </c>
      <c r="C48" s="70" t="s">
        <v>1438</v>
      </c>
      <c r="D48" s="71" t="s">
        <v>809</v>
      </c>
      <c r="E48" s="67" t="s">
        <v>1439</v>
      </c>
      <c r="F48" s="73" t="s">
        <v>1440</v>
      </c>
      <c r="G48" s="74" t="s">
        <v>966</v>
      </c>
      <c r="H48" s="70" t="s">
        <v>1441</v>
      </c>
      <c r="I48" s="70" t="s">
        <v>1442</v>
      </c>
      <c r="J48" s="70" t="s">
        <v>1443</v>
      </c>
    </row>
    <row r="49" spans="2:10" ht="76" customHeight="1" x14ac:dyDescent="0.35">
      <c r="B49" s="67">
        <f>1+B48</f>
        <v>40</v>
      </c>
      <c r="C49" s="70" t="s">
        <v>969</v>
      </c>
      <c r="D49" s="71" t="s">
        <v>809</v>
      </c>
      <c r="E49" s="70" t="s">
        <v>1444</v>
      </c>
      <c r="F49" s="73" t="s">
        <v>1445</v>
      </c>
      <c r="G49" s="74" t="s">
        <v>972</v>
      </c>
      <c r="H49" s="70" t="s">
        <v>1446</v>
      </c>
      <c r="I49" s="70" t="s">
        <v>1447</v>
      </c>
      <c r="J49" s="70" t="s">
        <v>1448</v>
      </c>
    </row>
    <row r="50" spans="2:10" ht="51" customHeight="1" x14ac:dyDescent="0.35">
      <c r="B50" s="67">
        <f>B49+1</f>
        <v>41</v>
      </c>
      <c r="C50" s="70" t="s">
        <v>976</v>
      </c>
      <c r="D50" s="71" t="s">
        <v>600</v>
      </c>
      <c r="E50" s="67" t="s">
        <v>1449</v>
      </c>
      <c r="F50" s="73" t="s">
        <v>1450</v>
      </c>
      <c r="G50" s="74" t="s">
        <v>979</v>
      </c>
      <c r="H50" s="70" t="s">
        <v>980</v>
      </c>
      <c r="I50" s="70" t="s">
        <v>1451</v>
      </c>
      <c r="J50" s="70" t="s">
        <v>1452</v>
      </c>
    </row>
    <row r="51" spans="2:10" ht="51" customHeight="1" x14ac:dyDescent="0.35">
      <c r="B51" s="67">
        <f>B50+1</f>
        <v>42</v>
      </c>
      <c r="C51" s="70" t="s">
        <v>1453</v>
      </c>
      <c r="D51" s="71" t="s">
        <v>600</v>
      </c>
      <c r="E51" s="70" t="s">
        <v>1454</v>
      </c>
      <c r="F51" s="73" t="s">
        <v>1455</v>
      </c>
      <c r="G51" s="74" t="s">
        <v>1456</v>
      </c>
      <c r="H51" s="70" t="s">
        <v>1457</v>
      </c>
      <c r="I51" s="67" t="s">
        <v>1458</v>
      </c>
      <c r="J51" s="70" t="s">
        <v>1459</v>
      </c>
    </row>
    <row r="52" spans="2:10" ht="63.5" customHeight="1" x14ac:dyDescent="0.35">
      <c r="B52" s="67">
        <f>B51+1</f>
        <v>43</v>
      </c>
      <c r="C52" s="70" t="s">
        <v>1460</v>
      </c>
      <c r="D52" s="71" t="s">
        <v>636</v>
      </c>
      <c r="E52" s="70" t="s">
        <v>1461</v>
      </c>
      <c r="F52" s="73" t="s">
        <v>1462</v>
      </c>
      <c r="G52" s="74" t="s">
        <v>1463</v>
      </c>
      <c r="H52" s="70" t="s">
        <v>1464</v>
      </c>
      <c r="I52" s="70" t="s">
        <v>885</v>
      </c>
      <c r="J52" s="70" t="s">
        <v>1465</v>
      </c>
    </row>
    <row r="53" spans="2:10" ht="63.5" customHeight="1" x14ac:dyDescent="0.35">
      <c r="B53" s="67">
        <f>1+B52</f>
        <v>44</v>
      </c>
      <c r="C53" s="70" t="s">
        <v>982</v>
      </c>
      <c r="D53" s="71" t="s">
        <v>600</v>
      </c>
      <c r="E53" s="67" t="s">
        <v>1466</v>
      </c>
      <c r="F53" s="73" t="s">
        <v>1467</v>
      </c>
      <c r="G53" s="74" t="s">
        <v>985</v>
      </c>
      <c r="H53" s="70" t="s">
        <v>1468</v>
      </c>
      <c r="I53" s="70" t="s">
        <v>987</v>
      </c>
      <c r="J53" s="70" t="s">
        <v>1469</v>
      </c>
    </row>
  </sheetData>
  <sheetProtection algorithmName="SHA-512" hashValue="d5rm1TRIqX7KZN+X5+9e+GUz56/CllcXafNTpwVfRncCXKIfv7XWk8ESxc2OEqsGY9sOvRKL+4UbCKv3OzxIJQ==" saltValue="FTz9VDwq8QNpYXMPo69XVA==" spinCount="100000" sheet="1" objects="1" scenarios="1"/>
  <hyperlinks>
    <hyperlink ref="G7" r:id="rId1" xr:uid="{00000000-0004-0000-5200-000000000000}"/>
    <hyperlink ref="G16" r:id="rId2" display="mailto:eare@africaonline.co.ke" xr:uid="{00000000-0004-0000-5200-000001000000}"/>
    <hyperlink ref="G17" r:id="rId3" display="mailto:info@fidelityshield.com" xr:uid="{00000000-0004-0000-5200-000002000000}"/>
    <hyperlink ref="G22" r:id="rId4" xr:uid="{00000000-0004-0000-5200-000003000000}"/>
    <hyperlink ref="G23" r:id="rId5" xr:uid="{00000000-0004-0000-5200-000004000000}"/>
    <hyperlink ref="G24" r:id="rId6" display="mailto:info@heritage.co.ke" xr:uid="{00000000-0004-0000-5200-000005000000}"/>
    <hyperlink ref="G29" r:id="rId7" display="mailto:kenindia@users.africaonline.co.ke" xr:uid="{00000000-0004-0000-5200-000006000000}"/>
    <hyperlink ref="G31" r:id="rId8" xr:uid="{00000000-0004-0000-5200-000007000000}"/>
    <hyperlink ref="G35" r:id="rId9" display="mailto:enquiries@occidental-ins.com" xr:uid="{00000000-0004-0000-5200-000008000000}"/>
    <hyperlink ref="G41" r:id="rId10" xr:uid="{00000000-0004-0000-5200-000009000000}"/>
    <hyperlink ref="G43" r:id="rId11" display="mailto:mercantile@mercantile.co.ke" xr:uid="{00000000-0004-0000-5200-00000A000000}"/>
    <hyperlink ref="G45" r:id="rId12" xr:uid="{00000000-0004-0000-5200-00000B000000}"/>
    <hyperlink ref="G46" r:id="rId13" xr:uid="{00000000-0004-0000-5200-00000C000000}"/>
    <hyperlink ref="G50" r:id="rId14" xr:uid="{00000000-0004-0000-5200-00000D000000}"/>
    <hyperlink ref="G51" r:id="rId15" xr:uid="{00000000-0004-0000-5200-00000E000000}"/>
  </hyperlinks>
  <pageMargins left="0.7" right="0.7" top="0.75" bottom="0.75" header="0.3" footer="0.3"/>
  <headerFooter>
    <oddFooter>&amp;C_x000D_&amp;1#&amp;"Calibri"&amp;11&amp;K000000 Britam Public</oddFooter>
  </headerFooter>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300-000000000000}">
  <sheetPr codeName="Sheet68">
    <tabColor rgb="FFCC9900"/>
  </sheetPr>
  <dimension ref="B2:J15"/>
  <sheetViews>
    <sheetView zoomScale="80" zoomScaleNormal="80" workbookViewId="0">
      <selection activeCell="H8" sqref="H8"/>
    </sheetView>
  </sheetViews>
  <sheetFormatPr defaultRowHeight="14.5" x14ac:dyDescent="0.35"/>
  <cols>
    <col min="1" max="1" width="11.81640625" customWidth="1"/>
    <col min="2" max="2" width="6.54296875" customWidth="1"/>
    <col min="3" max="3" width="32.453125" style="242" bestFit="1" customWidth="1"/>
    <col min="4" max="4" width="13.81640625" style="243" bestFit="1" customWidth="1"/>
    <col min="5" max="5" width="33.1796875" bestFit="1" customWidth="1"/>
    <col min="6" max="6" width="19.81640625" style="80" customWidth="1"/>
    <col min="7" max="7" width="32.54296875" style="221" bestFit="1" customWidth="1"/>
    <col min="8" max="8" width="22.1796875" style="221" customWidth="1"/>
    <col min="9" max="9" width="39.54296875" style="221" customWidth="1"/>
    <col min="10" max="10" width="21.81640625" style="243" customWidth="1"/>
    <col min="11" max="11" width="15.54296875" customWidth="1"/>
    <col min="12" max="12" width="13.1796875" customWidth="1"/>
    <col min="257" max="257" width="9.1796875" customWidth="1"/>
    <col min="258" max="258" width="6.54296875" customWidth="1"/>
    <col min="259" max="259" width="32.453125" bestFit="1" customWidth="1"/>
    <col min="260" max="260" width="13.81640625" bestFit="1" customWidth="1"/>
    <col min="261" max="261" width="33.1796875" bestFit="1" customWidth="1"/>
    <col min="262" max="262" width="19.81640625" customWidth="1"/>
    <col min="263" max="263" width="32.54296875" bestFit="1" customWidth="1"/>
    <col min="264" max="264" width="22.1796875" customWidth="1"/>
    <col min="265" max="265" width="38.54296875" customWidth="1"/>
    <col min="266" max="266" width="21.81640625" customWidth="1"/>
    <col min="267" max="267" width="15.54296875" customWidth="1"/>
    <col min="268" max="268" width="13.1796875" customWidth="1"/>
    <col min="513" max="513" width="9.1796875" customWidth="1"/>
    <col min="514" max="514" width="6.54296875" customWidth="1"/>
    <col min="515" max="515" width="32.453125" bestFit="1" customWidth="1"/>
    <col min="516" max="516" width="13.81640625" bestFit="1" customWidth="1"/>
    <col min="517" max="517" width="33.1796875" bestFit="1" customWidth="1"/>
    <col min="518" max="518" width="19.81640625" customWidth="1"/>
    <col min="519" max="519" width="32.54296875" bestFit="1" customWidth="1"/>
    <col min="520" max="520" width="22.1796875" customWidth="1"/>
    <col min="521" max="521" width="38.54296875" customWidth="1"/>
    <col min="522" max="522" width="21.81640625" customWidth="1"/>
    <col min="523" max="523" width="15.54296875" customWidth="1"/>
    <col min="524" max="524" width="13.1796875" customWidth="1"/>
    <col min="769" max="769" width="9.1796875" customWidth="1"/>
    <col min="770" max="770" width="6.54296875" customWidth="1"/>
    <col min="771" max="771" width="32.453125" bestFit="1" customWidth="1"/>
    <col min="772" max="772" width="13.81640625" bestFit="1" customWidth="1"/>
    <col min="773" max="773" width="33.1796875" bestFit="1" customWidth="1"/>
    <col min="774" max="774" width="19.81640625" customWidth="1"/>
    <col min="775" max="775" width="32.54296875" bestFit="1" customWidth="1"/>
    <col min="776" max="776" width="22.1796875" customWidth="1"/>
    <col min="777" max="777" width="38.54296875" customWidth="1"/>
    <col min="778" max="778" width="21.81640625" customWidth="1"/>
    <col min="779" max="779" width="15.54296875" customWidth="1"/>
    <col min="780" max="780" width="13.1796875" customWidth="1"/>
    <col min="1025" max="1025" width="9.1796875" customWidth="1"/>
    <col min="1026" max="1026" width="6.54296875" customWidth="1"/>
    <col min="1027" max="1027" width="32.453125" bestFit="1" customWidth="1"/>
    <col min="1028" max="1028" width="13.81640625" bestFit="1" customWidth="1"/>
    <col min="1029" max="1029" width="33.1796875" bestFit="1" customWidth="1"/>
    <col min="1030" max="1030" width="19.81640625" customWidth="1"/>
    <col min="1031" max="1031" width="32.54296875" bestFit="1" customWidth="1"/>
    <col min="1032" max="1032" width="22.1796875" customWidth="1"/>
    <col min="1033" max="1033" width="38.54296875" customWidth="1"/>
    <col min="1034" max="1034" width="21.81640625" customWidth="1"/>
    <col min="1035" max="1035" width="15.54296875" customWidth="1"/>
    <col min="1036" max="1036" width="13.1796875" customWidth="1"/>
    <col min="1281" max="1281" width="9.1796875" customWidth="1"/>
    <col min="1282" max="1282" width="6.54296875" customWidth="1"/>
    <col min="1283" max="1283" width="32.453125" bestFit="1" customWidth="1"/>
    <col min="1284" max="1284" width="13.81640625" bestFit="1" customWidth="1"/>
    <col min="1285" max="1285" width="33.1796875" bestFit="1" customWidth="1"/>
    <col min="1286" max="1286" width="19.81640625" customWidth="1"/>
    <col min="1287" max="1287" width="32.54296875" bestFit="1" customWidth="1"/>
    <col min="1288" max="1288" width="22.1796875" customWidth="1"/>
    <col min="1289" max="1289" width="38.54296875" customWidth="1"/>
    <col min="1290" max="1290" width="21.81640625" customWidth="1"/>
    <col min="1291" max="1291" width="15.54296875" customWidth="1"/>
    <col min="1292" max="1292" width="13.1796875" customWidth="1"/>
    <col min="1537" max="1537" width="9.1796875" customWidth="1"/>
    <col min="1538" max="1538" width="6.54296875" customWidth="1"/>
    <col min="1539" max="1539" width="32.453125" bestFit="1" customWidth="1"/>
    <col min="1540" max="1540" width="13.81640625" bestFit="1" customWidth="1"/>
    <col min="1541" max="1541" width="33.1796875" bestFit="1" customWidth="1"/>
    <col min="1542" max="1542" width="19.81640625" customWidth="1"/>
    <col min="1543" max="1543" width="32.54296875" bestFit="1" customWidth="1"/>
    <col min="1544" max="1544" width="22.1796875" customWidth="1"/>
    <col min="1545" max="1545" width="38.54296875" customWidth="1"/>
    <col min="1546" max="1546" width="21.81640625" customWidth="1"/>
    <col min="1547" max="1547" width="15.54296875" customWidth="1"/>
    <col min="1548" max="1548" width="13.1796875" customWidth="1"/>
    <col min="1793" max="1793" width="9.1796875" customWidth="1"/>
    <col min="1794" max="1794" width="6.54296875" customWidth="1"/>
    <col min="1795" max="1795" width="32.453125" bestFit="1" customWidth="1"/>
    <col min="1796" max="1796" width="13.81640625" bestFit="1" customWidth="1"/>
    <col min="1797" max="1797" width="33.1796875" bestFit="1" customWidth="1"/>
    <col min="1798" max="1798" width="19.81640625" customWidth="1"/>
    <col min="1799" max="1799" width="32.54296875" bestFit="1" customWidth="1"/>
    <col min="1800" max="1800" width="22.1796875" customWidth="1"/>
    <col min="1801" max="1801" width="38.54296875" customWidth="1"/>
    <col min="1802" max="1802" width="21.81640625" customWidth="1"/>
    <col min="1803" max="1803" width="15.54296875" customWidth="1"/>
    <col min="1804" max="1804" width="13.1796875" customWidth="1"/>
    <col min="2049" max="2049" width="9.1796875" customWidth="1"/>
    <col min="2050" max="2050" width="6.54296875" customWidth="1"/>
    <col min="2051" max="2051" width="32.453125" bestFit="1" customWidth="1"/>
    <col min="2052" max="2052" width="13.81640625" bestFit="1" customWidth="1"/>
    <col min="2053" max="2053" width="33.1796875" bestFit="1" customWidth="1"/>
    <col min="2054" max="2054" width="19.81640625" customWidth="1"/>
    <col min="2055" max="2055" width="32.54296875" bestFit="1" customWidth="1"/>
    <col min="2056" max="2056" width="22.1796875" customWidth="1"/>
    <col min="2057" max="2057" width="38.54296875" customWidth="1"/>
    <col min="2058" max="2058" width="21.81640625" customWidth="1"/>
    <col min="2059" max="2059" width="15.54296875" customWidth="1"/>
    <col min="2060" max="2060" width="13.1796875" customWidth="1"/>
    <col min="2305" max="2305" width="9.1796875" customWidth="1"/>
    <col min="2306" max="2306" width="6.54296875" customWidth="1"/>
    <col min="2307" max="2307" width="32.453125" bestFit="1" customWidth="1"/>
    <col min="2308" max="2308" width="13.81640625" bestFit="1" customWidth="1"/>
    <col min="2309" max="2309" width="33.1796875" bestFit="1" customWidth="1"/>
    <col min="2310" max="2310" width="19.81640625" customWidth="1"/>
    <col min="2311" max="2311" width="32.54296875" bestFit="1" customWidth="1"/>
    <col min="2312" max="2312" width="22.1796875" customWidth="1"/>
    <col min="2313" max="2313" width="38.54296875" customWidth="1"/>
    <col min="2314" max="2314" width="21.81640625" customWidth="1"/>
    <col min="2315" max="2315" width="15.54296875" customWidth="1"/>
    <col min="2316" max="2316" width="13.1796875" customWidth="1"/>
    <col min="2561" max="2561" width="9.1796875" customWidth="1"/>
    <col min="2562" max="2562" width="6.54296875" customWidth="1"/>
    <col min="2563" max="2563" width="32.453125" bestFit="1" customWidth="1"/>
    <col min="2564" max="2564" width="13.81640625" bestFit="1" customWidth="1"/>
    <col min="2565" max="2565" width="33.1796875" bestFit="1" customWidth="1"/>
    <col min="2566" max="2566" width="19.81640625" customWidth="1"/>
    <col min="2567" max="2567" width="32.54296875" bestFit="1" customWidth="1"/>
    <col min="2568" max="2568" width="22.1796875" customWidth="1"/>
    <col min="2569" max="2569" width="38.54296875" customWidth="1"/>
    <col min="2570" max="2570" width="21.81640625" customWidth="1"/>
    <col min="2571" max="2571" width="15.54296875" customWidth="1"/>
    <col min="2572" max="2572" width="13.1796875" customWidth="1"/>
    <col min="2817" max="2817" width="9.1796875" customWidth="1"/>
    <col min="2818" max="2818" width="6.54296875" customWidth="1"/>
    <col min="2819" max="2819" width="32.453125" bestFit="1" customWidth="1"/>
    <col min="2820" max="2820" width="13.81640625" bestFit="1" customWidth="1"/>
    <col min="2821" max="2821" width="33.1796875" bestFit="1" customWidth="1"/>
    <col min="2822" max="2822" width="19.81640625" customWidth="1"/>
    <col min="2823" max="2823" width="32.54296875" bestFit="1" customWidth="1"/>
    <col min="2824" max="2824" width="22.1796875" customWidth="1"/>
    <col min="2825" max="2825" width="38.54296875" customWidth="1"/>
    <col min="2826" max="2826" width="21.81640625" customWidth="1"/>
    <col min="2827" max="2827" width="15.54296875" customWidth="1"/>
    <col min="2828" max="2828" width="13.1796875" customWidth="1"/>
    <col min="3073" max="3073" width="9.1796875" customWidth="1"/>
    <col min="3074" max="3074" width="6.54296875" customWidth="1"/>
    <col min="3075" max="3075" width="32.453125" bestFit="1" customWidth="1"/>
    <col min="3076" max="3076" width="13.81640625" bestFit="1" customWidth="1"/>
    <col min="3077" max="3077" width="33.1796875" bestFit="1" customWidth="1"/>
    <col min="3078" max="3078" width="19.81640625" customWidth="1"/>
    <col min="3079" max="3079" width="32.54296875" bestFit="1" customWidth="1"/>
    <col min="3080" max="3080" width="22.1796875" customWidth="1"/>
    <col min="3081" max="3081" width="38.54296875" customWidth="1"/>
    <col min="3082" max="3082" width="21.81640625" customWidth="1"/>
    <col min="3083" max="3083" width="15.54296875" customWidth="1"/>
    <col min="3084" max="3084" width="13.1796875" customWidth="1"/>
    <col min="3329" max="3329" width="9.1796875" customWidth="1"/>
    <col min="3330" max="3330" width="6.54296875" customWidth="1"/>
    <col min="3331" max="3331" width="32.453125" bestFit="1" customWidth="1"/>
    <col min="3332" max="3332" width="13.81640625" bestFit="1" customWidth="1"/>
    <col min="3333" max="3333" width="33.1796875" bestFit="1" customWidth="1"/>
    <col min="3334" max="3334" width="19.81640625" customWidth="1"/>
    <col min="3335" max="3335" width="32.54296875" bestFit="1" customWidth="1"/>
    <col min="3336" max="3336" width="22.1796875" customWidth="1"/>
    <col min="3337" max="3337" width="38.54296875" customWidth="1"/>
    <col min="3338" max="3338" width="21.81640625" customWidth="1"/>
    <col min="3339" max="3339" width="15.54296875" customWidth="1"/>
    <col min="3340" max="3340" width="13.1796875" customWidth="1"/>
    <col min="3585" max="3585" width="9.1796875" customWidth="1"/>
    <col min="3586" max="3586" width="6.54296875" customWidth="1"/>
    <col min="3587" max="3587" width="32.453125" bestFit="1" customWidth="1"/>
    <col min="3588" max="3588" width="13.81640625" bestFit="1" customWidth="1"/>
    <col min="3589" max="3589" width="33.1796875" bestFit="1" customWidth="1"/>
    <col min="3590" max="3590" width="19.81640625" customWidth="1"/>
    <col min="3591" max="3591" width="32.54296875" bestFit="1" customWidth="1"/>
    <col min="3592" max="3592" width="22.1796875" customWidth="1"/>
    <col min="3593" max="3593" width="38.54296875" customWidth="1"/>
    <col min="3594" max="3594" width="21.81640625" customWidth="1"/>
    <col min="3595" max="3595" width="15.54296875" customWidth="1"/>
    <col min="3596" max="3596" width="13.1796875" customWidth="1"/>
    <col min="3841" max="3841" width="9.1796875" customWidth="1"/>
    <col min="3842" max="3842" width="6.54296875" customWidth="1"/>
    <col min="3843" max="3843" width="32.453125" bestFit="1" customWidth="1"/>
    <col min="3844" max="3844" width="13.81640625" bestFit="1" customWidth="1"/>
    <col min="3845" max="3845" width="33.1796875" bestFit="1" customWidth="1"/>
    <col min="3846" max="3846" width="19.81640625" customWidth="1"/>
    <col min="3847" max="3847" width="32.54296875" bestFit="1" customWidth="1"/>
    <col min="3848" max="3848" width="22.1796875" customWidth="1"/>
    <col min="3849" max="3849" width="38.54296875" customWidth="1"/>
    <col min="3850" max="3850" width="21.81640625" customWidth="1"/>
    <col min="3851" max="3851" width="15.54296875" customWidth="1"/>
    <col min="3852" max="3852" width="13.1796875" customWidth="1"/>
    <col min="4097" max="4097" width="9.1796875" customWidth="1"/>
    <col min="4098" max="4098" width="6.54296875" customWidth="1"/>
    <col min="4099" max="4099" width="32.453125" bestFit="1" customWidth="1"/>
    <col min="4100" max="4100" width="13.81640625" bestFit="1" customWidth="1"/>
    <col min="4101" max="4101" width="33.1796875" bestFit="1" customWidth="1"/>
    <col min="4102" max="4102" width="19.81640625" customWidth="1"/>
    <col min="4103" max="4103" width="32.54296875" bestFit="1" customWidth="1"/>
    <col min="4104" max="4104" width="22.1796875" customWidth="1"/>
    <col min="4105" max="4105" width="38.54296875" customWidth="1"/>
    <col min="4106" max="4106" width="21.81640625" customWidth="1"/>
    <col min="4107" max="4107" width="15.54296875" customWidth="1"/>
    <col min="4108" max="4108" width="13.1796875" customWidth="1"/>
    <col min="4353" max="4353" width="9.1796875" customWidth="1"/>
    <col min="4354" max="4354" width="6.54296875" customWidth="1"/>
    <col min="4355" max="4355" width="32.453125" bestFit="1" customWidth="1"/>
    <col min="4356" max="4356" width="13.81640625" bestFit="1" customWidth="1"/>
    <col min="4357" max="4357" width="33.1796875" bestFit="1" customWidth="1"/>
    <col min="4358" max="4358" width="19.81640625" customWidth="1"/>
    <col min="4359" max="4359" width="32.54296875" bestFit="1" customWidth="1"/>
    <col min="4360" max="4360" width="22.1796875" customWidth="1"/>
    <col min="4361" max="4361" width="38.54296875" customWidth="1"/>
    <col min="4362" max="4362" width="21.81640625" customWidth="1"/>
    <col min="4363" max="4363" width="15.54296875" customWidth="1"/>
    <col min="4364" max="4364" width="13.1796875" customWidth="1"/>
    <col min="4609" max="4609" width="9.1796875" customWidth="1"/>
    <col min="4610" max="4610" width="6.54296875" customWidth="1"/>
    <col min="4611" max="4611" width="32.453125" bestFit="1" customWidth="1"/>
    <col min="4612" max="4612" width="13.81640625" bestFit="1" customWidth="1"/>
    <col min="4613" max="4613" width="33.1796875" bestFit="1" customWidth="1"/>
    <col min="4614" max="4614" width="19.81640625" customWidth="1"/>
    <col min="4615" max="4615" width="32.54296875" bestFit="1" customWidth="1"/>
    <col min="4616" max="4616" width="22.1796875" customWidth="1"/>
    <col min="4617" max="4617" width="38.54296875" customWidth="1"/>
    <col min="4618" max="4618" width="21.81640625" customWidth="1"/>
    <col min="4619" max="4619" width="15.54296875" customWidth="1"/>
    <col min="4620" max="4620" width="13.1796875" customWidth="1"/>
    <col min="4865" max="4865" width="9.1796875" customWidth="1"/>
    <col min="4866" max="4866" width="6.54296875" customWidth="1"/>
    <col min="4867" max="4867" width="32.453125" bestFit="1" customWidth="1"/>
    <col min="4868" max="4868" width="13.81640625" bestFit="1" customWidth="1"/>
    <col min="4869" max="4869" width="33.1796875" bestFit="1" customWidth="1"/>
    <col min="4870" max="4870" width="19.81640625" customWidth="1"/>
    <col min="4871" max="4871" width="32.54296875" bestFit="1" customWidth="1"/>
    <col min="4872" max="4872" width="22.1796875" customWidth="1"/>
    <col min="4873" max="4873" width="38.54296875" customWidth="1"/>
    <col min="4874" max="4874" width="21.81640625" customWidth="1"/>
    <col min="4875" max="4875" width="15.54296875" customWidth="1"/>
    <col min="4876" max="4876" width="13.1796875" customWidth="1"/>
    <col min="5121" max="5121" width="9.1796875" customWidth="1"/>
    <col min="5122" max="5122" width="6.54296875" customWidth="1"/>
    <col min="5123" max="5123" width="32.453125" bestFit="1" customWidth="1"/>
    <col min="5124" max="5124" width="13.81640625" bestFit="1" customWidth="1"/>
    <col min="5125" max="5125" width="33.1796875" bestFit="1" customWidth="1"/>
    <col min="5126" max="5126" width="19.81640625" customWidth="1"/>
    <col min="5127" max="5127" width="32.54296875" bestFit="1" customWidth="1"/>
    <col min="5128" max="5128" width="22.1796875" customWidth="1"/>
    <col min="5129" max="5129" width="38.54296875" customWidth="1"/>
    <col min="5130" max="5130" width="21.81640625" customWidth="1"/>
    <col min="5131" max="5131" width="15.54296875" customWidth="1"/>
    <col min="5132" max="5132" width="13.1796875" customWidth="1"/>
    <col min="5377" max="5377" width="9.1796875" customWidth="1"/>
    <col min="5378" max="5378" width="6.54296875" customWidth="1"/>
    <col min="5379" max="5379" width="32.453125" bestFit="1" customWidth="1"/>
    <col min="5380" max="5380" width="13.81640625" bestFit="1" customWidth="1"/>
    <col min="5381" max="5381" width="33.1796875" bestFit="1" customWidth="1"/>
    <col min="5382" max="5382" width="19.81640625" customWidth="1"/>
    <col min="5383" max="5383" width="32.54296875" bestFit="1" customWidth="1"/>
    <col min="5384" max="5384" width="22.1796875" customWidth="1"/>
    <col min="5385" max="5385" width="38.54296875" customWidth="1"/>
    <col min="5386" max="5386" width="21.81640625" customWidth="1"/>
    <col min="5387" max="5387" width="15.54296875" customWidth="1"/>
    <col min="5388" max="5388" width="13.1796875" customWidth="1"/>
    <col min="5633" max="5633" width="9.1796875" customWidth="1"/>
    <col min="5634" max="5634" width="6.54296875" customWidth="1"/>
    <col min="5635" max="5635" width="32.453125" bestFit="1" customWidth="1"/>
    <col min="5636" max="5636" width="13.81640625" bestFit="1" customWidth="1"/>
    <col min="5637" max="5637" width="33.1796875" bestFit="1" customWidth="1"/>
    <col min="5638" max="5638" width="19.81640625" customWidth="1"/>
    <col min="5639" max="5639" width="32.54296875" bestFit="1" customWidth="1"/>
    <col min="5640" max="5640" width="22.1796875" customWidth="1"/>
    <col min="5641" max="5641" width="38.54296875" customWidth="1"/>
    <col min="5642" max="5642" width="21.81640625" customWidth="1"/>
    <col min="5643" max="5643" width="15.54296875" customWidth="1"/>
    <col min="5644" max="5644" width="13.1796875" customWidth="1"/>
    <col min="5889" max="5889" width="9.1796875" customWidth="1"/>
    <col min="5890" max="5890" width="6.54296875" customWidth="1"/>
    <col min="5891" max="5891" width="32.453125" bestFit="1" customWidth="1"/>
    <col min="5892" max="5892" width="13.81640625" bestFit="1" customWidth="1"/>
    <col min="5893" max="5893" width="33.1796875" bestFit="1" customWidth="1"/>
    <col min="5894" max="5894" width="19.81640625" customWidth="1"/>
    <col min="5895" max="5895" width="32.54296875" bestFit="1" customWidth="1"/>
    <col min="5896" max="5896" width="22.1796875" customWidth="1"/>
    <col min="5897" max="5897" width="38.54296875" customWidth="1"/>
    <col min="5898" max="5898" width="21.81640625" customWidth="1"/>
    <col min="5899" max="5899" width="15.54296875" customWidth="1"/>
    <col min="5900" max="5900" width="13.1796875" customWidth="1"/>
    <col min="6145" max="6145" width="9.1796875" customWidth="1"/>
    <col min="6146" max="6146" width="6.54296875" customWidth="1"/>
    <col min="6147" max="6147" width="32.453125" bestFit="1" customWidth="1"/>
    <col min="6148" max="6148" width="13.81640625" bestFit="1" customWidth="1"/>
    <col min="6149" max="6149" width="33.1796875" bestFit="1" customWidth="1"/>
    <col min="6150" max="6150" width="19.81640625" customWidth="1"/>
    <col min="6151" max="6151" width="32.54296875" bestFit="1" customWidth="1"/>
    <col min="6152" max="6152" width="22.1796875" customWidth="1"/>
    <col min="6153" max="6153" width="38.54296875" customWidth="1"/>
    <col min="6154" max="6154" width="21.81640625" customWidth="1"/>
    <col min="6155" max="6155" width="15.54296875" customWidth="1"/>
    <col min="6156" max="6156" width="13.1796875" customWidth="1"/>
    <col min="6401" max="6401" width="9.1796875" customWidth="1"/>
    <col min="6402" max="6402" width="6.54296875" customWidth="1"/>
    <col min="6403" max="6403" width="32.453125" bestFit="1" customWidth="1"/>
    <col min="6404" max="6404" width="13.81640625" bestFit="1" customWidth="1"/>
    <col min="6405" max="6405" width="33.1796875" bestFit="1" customWidth="1"/>
    <col min="6406" max="6406" width="19.81640625" customWidth="1"/>
    <col min="6407" max="6407" width="32.54296875" bestFit="1" customWidth="1"/>
    <col min="6408" max="6408" width="22.1796875" customWidth="1"/>
    <col min="6409" max="6409" width="38.54296875" customWidth="1"/>
    <col min="6410" max="6410" width="21.81640625" customWidth="1"/>
    <col min="6411" max="6411" width="15.54296875" customWidth="1"/>
    <col min="6412" max="6412" width="13.1796875" customWidth="1"/>
    <col min="6657" max="6657" width="9.1796875" customWidth="1"/>
    <col min="6658" max="6658" width="6.54296875" customWidth="1"/>
    <col min="6659" max="6659" width="32.453125" bestFit="1" customWidth="1"/>
    <col min="6660" max="6660" width="13.81640625" bestFit="1" customWidth="1"/>
    <col min="6661" max="6661" width="33.1796875" bestFit="1" customWidth="1"/>
    <col min="6662" max="6662" width="19.81640625" customWidth="1"/>
    <col min="6663" max="6663" width="32.54296875" bestFit="1" customWidth="1"/>
    <col min="6664" max="6664" width="22.1796875" customWidth="1"/>
    <col min="6665" max="6665" width="38.54296875" customWidth="1"/>
    <col min="6666" max="6666" width="21.81640625" customWidth="1"/>
    <col min="6667" max="6667" width="15.54296875" customWidth="1"/>
    <col min="6668" max="6668" width="13.1796875" customWidth="1"/>
    <col min="6913" max="6913" width="9.1796875" customWidth="1"/>
    <col min="6914" max="6914" width="6.54296875" customWidth="1"/>
    <col min="6915" max="6915" width="32.453125" bestFit="1" customWidth="1"/>
    <col min="6916" max="6916" width="13.81640625" bestFit="1" customWidth="1"/>
    <col min="6917" max="6917" width="33.1796875" bestFit="1" customWidth="1"/>
    <col min="6918" max="6918" width="19.81640625" customWidth="1"/>
    <col min="6919" max="6919" width="32.54296875" bestFit="1" customWidth="1"/>
    <col min="6920" max="6920" width="22.1796875" customWidth="1"/>
    <col min="6921" max="6921" width="38.54296875" customWidth="1"/>
    <col min="6922" max="6922" width="21.81640625" customWidth="1"/>
    <col min="6923" max="6923" width="15.54296875" customWidth="1"/>
    <col min="6924" max="6924" width="13.1796875" customWidth="1"/>
    <col min="7169" max="7169" width="9.1796875" customWidth="1"/>
    <col min="7170" max="7170" width="6.54296875" customWidth="1"/>
    <col min="7171" max="7171" width="32.453125" bestFit="1" customWidth="1"/>
    <col min="7172" max="7172" width="13.81640625" bestFit="1" customWidth="1"/>
    <col min="7173" max="7173" width="33.1796875" bestFit="1" customWidth="1"/>
    <col min="7174" max="7174" width="19.81640625" customWidth="1"/>
    <col min="7175" max="7175" width="32.54296875" bestFit="1" customWidth="1"/>
    <col min="7176" max="7176" width="22.1796875" customWidth="1"/>
    <col min="7177" max="7177" width="38.54296875" customWidth="1"/>
    <col min="7178" max="7178" width="21.81640625" customWidth="1"/>
    <col min="7179" max="7179" width="15.54296875" customWidth="1"/>
    <col min="7180" max="7180" width="13.1796875" customWidth="1"/>
    <col min="7425" max="7425" width="9.1796875" customWidth="1"/>
    <col min="7426" max="7426" width="6.54296875" customWidth="1"/>
    <col min="7427" max="7427" width="32.453125" bestFit="1" customWidth="1"/>
    <col min="7428" max="7428" width="13.81640625" bestFit="1" customWidth="1"/>
    <col min="7429" max="7429" width="33.1796875" bestFit="1" customWidth="1"/>
    <col min="7430" max="7430" width="19.81640625" customWidth="1"/>
    <col min="7431" max="7431" width="32.54296875" bestFit="1" customWidth="1"/>
    <col min="7432" max="7432" width="22.1796875" customWidth="1"/>
    <col min="7433" max="7433" width="38.54296875" customWidth="1"/>
    <col min="7434" max="7434" width="21.81640625" customWidth="1"/>
    <col min="7435" max="7435" width="15.54296875" customWidth="1"/>
    <col min="7436" max="7436" width="13.1796875" customWidth="1"/>
    <col min="7681" max="7681" width="9.1796875" customWidth="1"/>
    <col min="7682" max="7682" width="6.54296875" customWidth="1"/>
    <col min="7683" max="7683" width="32.453125" bestFit="1" customWidth="1"/>
    <col min="7684" max="7684" width="13.81640625" bestFit="1" customWidth="1"/>
    <col min="7685" max="7685" width="33.1796875" bestFit="1" customWidth="1"/>
    <col min="7686" max="7686" width="19.81640625" customWidth="1"/>
    <col min="7687" max="7687" width="32.54296875" bestFit="1" customWidth="1"/>
    <col min="7688" max="7688" width="22.1796875" customWidth="1"/>
    <col min="7689" max="7689" width="38.54296875" customWidth="1"/>
    <col min="7690" max="7690" width="21.81640625" customWidth="1"/>
    <col min="7691" max="7691" width="15.54296875" customWidth="1"/>
    <col min="7692" max="7692" width="13.1796875" customWidth="1"/>
    <col min="7937" max="7937" width="9.1796875" customWidth="1"/>
    <col min="7938" max="7938" width="6.54296875" customWidth="1"/>
    <col min="7939" max="7939" width="32.453125" bestFit="1" customWidth="1"/>
    <col min="7940" max="7940" width="13.81640625" bestFit="1" customWidth="1"/>
    <col min="7941" max="7941" width="33.1796875" bestFit="1" customWidth="1"/>
    <col min="7942" max="7942" width="19.81640625" customWidth="1"/>
    <col min="7943" max="7943" width="32.54296875" bestFit="1" customWidth="1"/>
    <col min="7944" max="7944" width="22.1796875" customWidth="1"/>
    <col min="7945" max="7945" width="38.54296875" customWidth="1"/>
    <col min="7946" max="7946" width="21.81640625" customWidth="1"/>
    <col min="7947" max="7947" width="15.54296875" customWidth="1"/>
    <col min="7948" max="7948" width="13.1796875" customWidth="1"/>
    <col min="8193" max="8193" width="9.1796875" customWidth="1"/>
    <col min="8194" max="8194" width="6.54296875" customWidth="1"/>
    <col min="8195" max="8195" width="32.453125" bestFit="1" customWidth="1"/>
    <col min="8196" max="8196" width="13.81640625" bestFit="1" customWidth="1"/>
    <col min="8197" max="8197" width="33.1796875" bestFit="1" customWidth="1"/>
    <col min="8198" max="8198" width="19.81640625" customWidth="1"/>
    <col min="8199" max="8199" width="32.54296875" bestFit="1" customWidth="1"/>
    <col min="8200" max="8200" width="22.1796875" customWidth="1"/>
    <col min="8201" max="8201" width="38.54296875" customWidth="1"/>
    <col min="8202" max="8202" width="21.81640625" customWidth="1"/>
    <col min="8203" max="8203" width="15.54296875" customWidth="1"/>
    <col min="8204" max="8204" width="13.1796875" customWidth="1"/>
    <col min="8449" max="8449" width="9.1796875" customWidth="1"/>
    <col min="8450" max="8450" width="6.54296875" customWidth="1"/>
    <col min="8451" max="8451" width="32.453125" bestFit="1" customWidth="1"/>
    <col min="8452" max="8452" width="13.81640625" bestFit="1" customWidth="1"/>
    <col min="8453" max="8453" width="33.1796875" bestFit="1" customWidth="1"/>
    <col min="8454" max="8454" width="19.81640625" customWidth="1"/>
    <col min="8455" max="8455" width="32.54296875" bestFit="1" customWidth="1"/>
    <col min="8456" max="8456" width="22.1796875" customWidth="1"/>
    <col min="8457" max="8457" width="38.54296875" customWidth="1"/>
    <col min="8458" max="8458" width="21.81640625" customWidth="1"/>
    <col min="8459" max="8459" width="15.54296875" customWidth="1"/>
    <col min="8460" max="8460" width="13.1796875" customWidth="1"/>
    <col min="8705" max="8705" width="9.1796875" customWidth="1"/>
    <col min="8706" max="8706" width="6.54296875" customWidth="1"/>
    <col min="8707" max="8707" width="32.453125" bestFit="1" customWidth="1"/>
    <col min="8708" max="8708" width="13.81640625" bestFit="1" customWidth="1"/>
    <col min="8709" max="8709" width="33.1796875" bestFit="1" customWidth="1"/>
    <col min="8710" max="8710" width="19.81640625" customWidth="1"/>
    <col min="8711" max="8711" width="32.54296875" bestFit="1" customWidth="1"/>
    <col min="8712" max="8712" width="22.1796875" customWidth="1"/>
    <col min="8713" max="8713" width="38.54296875" customWidth="1"/>
    <col min="8714" max="8714" width="21.81640625" customWidth="1"/>
    <col min="8715" max="8715" width="15.54296875" customWidth="1"/>
    <col min="8716" max="8716" width="13.1796875" customWidth="1"/>
    <col min="8961" max="8961" width="9.1796875" customWidth="1"/>
    <col min="8962" max="8962" width="6.54296875" customWidth="1"/>
    <col min="8963" max="8963" width="32.453125" bestFit="1" customWidth="1"/>
    <col min="8964" max="8964" width="13.81640625" bestFit="1" customWidth="1"/>
    <col min="8965" max="8965" width="33.1796875" bestFit="1" customWidth="1"/>
    <col min="8966" max="8966" width="19.81640625" customWidth="1"/>
    <col min="8967" max="8967" width="32.54296875" bestFit="1" customWidth="1"/>
    <col min="8968" max="8968" width="22.1796875" customWidth="1"/>
    <col min="8969" max="8969" width="38.54296875" customWidth="1"/>
    <col min="8970" max="8970" width="21.81640625" customWidth="1"/>
    <col min="8971" max="8971" width="15.54296875" customWidth="1"/>
    <col min="8972" max="8972" width="13.1796875" customWidth="1"/>
    <col min="9217" max="9217" width="9.1796875" customWidth="1"/>
    <col min="9218" max="9218" width="6.54296875" customWidth="1"/>
    <col min="9219" max="9219" width="32.453125" bestFit="1" customWidth="1"/>
    <col min="9220" max="9220" width="13.81640625" bestFit="1" customWidth="1"/>
    <col min="9221" max="9221" width="33.1796875" bestFit="1" customWidth="1"/>
    <col min="9222" max="9222" width="19.81640625" customWidth="1"/>
    <col min="9223" max="9223" width="32.54296875" bestFit="1" customWidth="1"/>
    <col min="9224" max="9224" width="22.1796875" customWidth="1"/>
    <col min="9225" max="9225" width="38.54296875" customWidth="1"/>
    <col min="9226" max="9226" width="21.81640625" customWidth="1"/>
    <col min="9227" max="9227" width="15.54296875" customWidth="1"/>
    <col min="9228" max="9228" width="13.1796875" customWidth="1"/>
    <col min="9473" max="9473" width="9.1796875" customWidth="1"/>
    <col min="9474" max="9474" width="6.54296875" customWidth="1"/>
    <col min="9475" max="9475" width="32.453125" bestFit="1" customWidth="1"/>
    <col min="9476" max="9476" width="13.81640625" bestFit="1" customWidth="1"/>
    <col min="9477" max="9477" width="33.1796875" bestFit="1" customWidth="1"/>
    <col min="9478" max="9478" width="19.81640625" customWidth="1"/>
    <col min="9479" max="9479" width="32.54296875" bestFit="1" customWidth="1"/>
    <col min="9480" max="9480" width="22.1796875" customWidth="1"/>
    <col min="9481" max="9481" width="38.54296875" customWidth="1"/>
    <col min="9482" max="9482" width="21.81640625" customWidth="1"/>
    <col min="9483" max="9483" width="15.54296875" customWidth="1"/>
    <col min="9484" max="9484" width="13.1796875" customWidth="1"/>
    <col min="9729" max="9729" width="9.1796875" customWidth="1"/>
    <col min="9730" max="9730" width="6.54296875" customWidth="1"/>
    <col min="9731" max="9731" width="32.453125" bestFit="1" customWidth="1"/>
    <col min="9732" max="9732" width="13.81640625" bestFit="1" customWidth="1"/>
    <col min="9733" max="9733" width="33.1796875" bestFit="1" customWidth="1"/>
    <col min="9734" max="9734" width="19.81640625" customWidth="1"/>
    <col min="9735" max="9735" width="32.54296875" bestFit="1" customWidth="1"/>
    <col min="9736" max="9736" width="22.1796875" customWidth="1"/>
    <col min="9737" max="9737" width="38.54296875" customWidth="1"/>
    <col min="9738" max="9738" width="21.81640625" customWidth="1"/>
    <col min="9739" max="9739" width="15.54296875" customWidth="1"/>
    <col min="9740" max="9740" width="13.1796875" customWidth="1"/>
    <col min="9985" max="9985" width="9.1796875" customWidth="1"/>
    <col min="9986" max="9986" width="6.54296875" customWidth="1"/>
    <col min="9987" max="9987" width="32.453125" bestFit="1" customWidth="1"/>
    <col min="9988" max="9988" width="13.81640625" bestFit="1" customWidth="1"/>
    <col min="9989" max="9989" width="33.1796875" bestFit="1" customWidth="1"/>
    <col min="9990" max="9990" width="19.81640625" customWidth="1"/>
    <col min="9991" max="9991" width="32.54296875" bestFit="1" customWidth="1"/>
    <col min="9992" max="9992" width="22.1796875" customWidth="1"/>
    <col min="9993" max="9993" width="38.54296875" customWidth="1"/>
    <col min="9994" max="9994" width="21.81640625" customWidth="1"/>
    <col min="9995" max="9995" width="15.54296875" customWidth="1"/>
    <col min="9996" max="9996" width="13.1796875" customWidth="1"/>
    <col min="10241" max="10241" width="9.1796875" customWidth="1"/>
    <col min="10242" max="10242" width="6.54296875" customWidth="1"/>
    <col min="10243" max="10243" width="32.453125" bestFit="1" customWidth="1"/>
    <col min="10244" max="10244" width="13.81640625" bestFit="1" customWidth="1"/>
    <col min="10245" max="10245" width="33.1796875" bestFit="1" customWidth="1"/>
    <col min="10246" max="10246" width="19.81640625" customWidth="1"/>
    <col min="10247" max="10247" width="32.54296875" bestFit="1" customWidth="1"/>
    <col min="10248" max="10248" width="22.1796875" customWidth="1"/>
    <col min="10249" max="10249" width="38.54296875" customWidth="1"/>
    <col min="10250" max="10250" width="21.81640625" customWidth="1"/>
    <col min="10251" max="10251" width="15.54296875" customWidth="1"/>
    <col min="10252" max="10252" width="13.1796875" customWidth="1"/>
    <col min="10497" max="10497" width="9.1796875" customWidth="1"/>
    <col min="10498" max="10498" width="6.54296875" customWidth="1"/>
    <col min="10499" max="10499" width="32.453125" bestFit="1" customWidth="1"/>
    <col min="10500" max="10500" width="13.81640625" bestFit="1" customWidth="1"/>
    <col min="10501" max="10501" width="33.1796875" bestFit="1" customWidth="1"/>
    <col min="10502" max="10502" width="19.81640625" customWidth="1"/>
    <col min="10503" max="10503" width="32.54296875" bestFit="1" customWidth="1"/>
    <col min="10504" max="10504" width="22.1796875" customWidth="1"/>
    <col min="10505" max="10505" width="38.54296875" customWidth="1"/>
    <col min="10506" max="10506" width="21.81640625" customWidth="1"/>
    <col min="10507" max="10507" width="15.54296875" customWidth="1"/>
    <col min="10508" max="10508" width="13.1796875" customWidth="1"/>
    <col min="10753" max="10753" width="9.1796875" customWidth="1"/>
    <col min="10754" max="10754" width="6.54296875" customWidth="1"/>
    <col min="10755" max="10755" width="32.453125" bestFit="1" customWidth="1"/>
    <col min="10756" max="10756" width="13.81640625" bestFit="1" customWidth="1"/>
    <col min="10757" max="10757" width="33.1796875" bestFit="1" customWidth="1"/>
    <col min="10758" max="10758" width="19.81640625" customWidth="1"/>
    <col min="10759" max="10759" width="32.54296875" bestFit="1" customWidth="1"/>
    <col min="10760" max="10760" width="22.1796875" customWidth="1"/>
    <col min="10761" max="10761" width="38.54296875" customWidth="1"/>
    <col min="10762" max="10762" width="21.81640625" customWidth="1"/>
    <col min="10763" max="10763" width="15.54296875" customWidth="1"/>
    <col min="10764" max="10764" width="13.1796875" customWidth="1"/>
    <col min="11009" max="11009" width="9.1796875" customWidth="1"/>
    <col min="11010" max="11010" width="6.54296875" customWidth="1"/>
    <col min="11011" max="11011" width="32.453125" bestFit="1" customWidth="1"/>
    <col min="11012" max="11012" width="13.81640625" bestFit="1" customWidth="1"/>
    <col min="11013" max="11013" width="33.1796875" bestFit="1" customWidth="1"/>
    <col min="11014" max="11014" width="19.81640625" customWidth="1"/>
    <col min="11015" max="11015" width="32.54296875" bestFit="1" customWidth="1"/>
    <col min="11016" max="11016" width="22.1796875" customWidth="1"/>
    <col min="11017" max="11017" width="38.54296875" customWidth="1"/>
    <col min="11018" max="11018" width="21.81640625" customWidth="1"/>
    <col min="11019" max="11019" width="15.54296875" customWidth="1"/>
    <col min="11020" max="11020" width="13.1796875" customWidth="1"/>
    <col min="11265" max="11265" width="9.1796875" customWidth="1"/>
    <col min="11266" max="11266" width="6.54296875" customWidth="1"/>
    <col min="11267" max="11267" width="32.453125" bestFit="1" customWidth="1"/>
    <col min="11268" max="11268" width="13.81640625" bestFit="1" customWidth="1"/>
    <col min="11269" max="11269" width="33.1796875" bestFit="1" customWidth="1"/>
    <col min="11270" max="11270" width="19.81640625" customWidth="1"/>
    <col min="11271" max="11271" width="32.54296875" bestFit="1" customWidth="1"/>
    <col min="11272" max="11272" width="22.1796875" customWidth="1"/>
    <col min="11273" max="11273" width="38.54296875" customWidth="1"/>
    <col min="11274" max="11274" width="21.81640625" customWidth="1"/>
    <col min="11275" max="11275" width="15.54296875" customWidth="1"/>
    <col min="11276" max="11276" width="13.1796875" customWidth="1"/>
    <col min="11521" max="11521" width="9.1796875" customWidth="1"/>
    <col min="11522" max="11522" width="6.54296875" customWidth="1"/>
    <col min="11523" max="11523" width="32.453125" bestFit="1" customWidth="1"/>
    <col min="11524" max="11524" width="13.81640625" bestFit="1" customWidth="1"/>
    <col min="11525" max="11525" width="33.1796875" bestFit="1" customWidth="1"/>
    <col min="11526" max="11526" width="19.81640625" customWidth="1"/>
    <col min="11527" max="11527" width="32.54296875" bestFit="1" customWidth="1"/>
    <col min="11528" max="11528" width="22.1796875" customWidth="1"/>
    <col min="11529" max="11529" width="38.54296875" customWidth="1"/>
    <col min="11530" max="11530" width="21.81640625" customWidth="1"/>
    <col min="11531" max="11531" width="15.54296875" customWidth="1"/>
    <col min="11532" max="11532" width="13.1796875" customWidth="1"/>
    <col min="11777" max="11777" width="9.1796875" customWidth="1"/>
    <col min="11778" max="11778" width="6.54296875" customWidth="1"/>
    <col min="11779" max="11779" width="32.453125" bestFit="1" customWidth="1"/>
    <col min="11780" max="11780" width="13.81640625" bestFit="1" customWidth="1"/>
    <col min="11781" max="11781" width="33.1796875" bestFit="1" customWidth="1"/>
    <col min="11782" max="11782" width="19.81640625" customWidth="1"/>
    <col min="11783" max="11783" width="32.54296875" bestFit="1" customWidth="1"/>
    <col min="11784" max="11784" width="22.1796875" customWidth="1"/>
    <col min="11785" max="11785" width="38.54296875" customWidth="1"/>
    <col min="11786" max="11786" width="21.81640625" customWidth="1"/>
    <col min="11787" max="11787" width="15.54296875" customWidth="1"/>
    <col min="11788" max="11788" width="13.1796875" customWidth="1"/>
    <col min="12033" max="12033" width="9.1796875" customWidth="1"/>
    <col min="12034" max="12034" width="6.54296875" customWidth="1"/>
    <col min="12035" max="12035" width="32.453125" bestFit="1" customWidth="1"/>
    <col min="12036" max="12036" width="13.81640625" bestFit="1" customWidth="1"/>
    <col min="12037" max="12037" width="33.1796875" bestFit="1" customWidth="1"/>
    <col min="12038" max="12038" width="19.81640625" customWidth="1"/>
    <col min="12039" max="12039" width="32.54296875" bestFit="1" customWidth="1"/>
    <col min="12040" max="12040" width="22.1796875" customWidth="1"/>
    <col min="12041" max="12041" width="38.54296875" customWidth="1"/>
    <col min="12042" max="12042" width="21.81640625" customWidth="1"/>
    <col min="12043" max="12043" width="15.54296875" customWidth="1"/>
    <col min="12044" max="12044" width="13.1796875" customWidth="1"/>
    <col min="12289" max="12289" width="9.1796875" customWidth="1"/>
    <col min="12290" max="12290" width="6.54296875" customWidth="1"/>
    <col min="12291" max="12291" width="32.453125" bestFit="1" customWidth="1"/>
    <col min="12292" max="12292" width="13.81640625" bestFit="1" customWidth="1"/>
    <col min="12293" max="12293" width="33.1796875" bestFit="1" customWidth="1"/>
    <col min="12294" max="12294" width="19.81640625" customWidth="1"/>
    <col min="12295" max="12295" width="32.54296875" bestFit="1" customWidth="1"/>
    <col min="12296" max="12296" width="22.1796875" customWidth="1"/>
    <col min="12297" max="12297" width="38.54296875" customWidth="1"/>
    <col min="12298" max="12298" width="21.81640625" customWidth="1"/>
    <col min="12299" max="12299" width="15.54296875" customWidth="1"/>
    <col min="12300" max="12300" width="13.1796875" customWidth="1"/>
    <col min="12545" max="12545" width="9.1796875" customWidth="1"/>
    <col min="12546" max="12546" width="6.54296875" customWidth="1"/>
    <col min="12547" max="12547" width="32.453125" bestFit="1" customWidth="1"/>
    <col min="12548" max="12548" width="13.81640625" bestFit="1" customWidth="1"/>
    <col min="12549" max="12549" width="33.1796875" bestFit="1" customWidth="1"/>
    <col min="12550" max="12550" width="19.81640625" customWidth="1"/>
    <col min="12551" max="12551" width="32.54296875" bestFit="1" customWidth="1"/>
    <col min="12552" max="12552" width="22.1796875" customWidth="1"/>
    <col min="12553" max="12553" width="38.54296875" customWidth="1"/>
    <col min="12554" max="12554" width="21.81640625" customWidth="1"/>
    <col min="12555" max="12555" width="15.54296875" customWidth="1"/>
    <col min="12556" max="12556" width="13.1796875" customWidth="1"/>
    <col min="12801" max="12801" width="9.1796875" customWidth="1"/>
    <col min="12802" max="12802" width="6.54296875" customWidth="1"/>
    <col min="12803" max="12803" width="32.453125" bestFit="1" customWidth="1"/>
    <col min="12804" max="12804" width="13.81640625" bestFit="1" customWidth="1"/>
    <col min="12805" max="12805" width="33.1796875" bestFit="1" customWidth="1"/>
    <col min="12806" max="12806" width="19.81640625" customWidth="1"/>
    <col min="12807" max="12807" width="32.54296875" bestFit="1" customWidth="1"/>
    <col min="12808" max="12808" width="22.1796875" customWidth="1"/>
    <col min="12809" max="12809" width="38.54296875" customWidth="1"/>
    <col min="12810" max="12810" width="21.81640625" customWidth="1"/>
    <col min="12811" max="12811" width="15.54296875" customWidth="1"/>
    <col min="12812" max="12812" width="13.1796875" customWidth="1"/>
    <col min="13057" max="13057" width="9.1796875" customWidth="1"/>
    <col min="13058" max="13058" width="6.54296875" customWidth="1"/>
    <col min="13059" max="13059" width="32.453125" bestFit="1" customWidth="1"/>
    <col min="13060" max="13060" width="13.81640625" bestFit="1" customWidth="1"/>
    <col min="13061" max="13061" width="33.1796875" bestFit="1" customWidth="1"/>
    <col min="13062" max="13062" width="19.81640625" customWidth="1"/>
    <col min="13063" max="13063" width="32.54296875" bestFit="1" customWidth="1"/>
    <col min="13064" max="13064" width="22.1796875" customWidth="1"/>
    <col min="13065" max="13065" width="38.54296875" customWidth="1"/>
    <col min="13066" max="13066" width="21.81640625" customWidth="1"/>
    <col min="13067" max="13067" width="15.54296875" customWidth="1"/>
    <col min="13068" max="13068" width="13.1796875" customWidth="1"/>
    <col min="13313" max="13313" width="9.1796875" customWidth="1"/>
    <col min="13314" max="13314" width="6.54296875" customWidth="1"/>
    <col min="13315" max="13315" width="32.453125" bestFit="1" customWidth="1"/>
    <col min="13316" max="13316" width="13.81640625" bestFit="1" customWidth="1"/>
    <col min="13317" max="13317" width="33.1796875" bestFit="1" customWidth="1"/>
    <col min="13318" max="13318" width="19.81640625" customWidth="1"/>
    <col min="13319" max="13319" width="32.54296875" bestFit="1" customWidth="1"/>
    <col min="13320" max="13320" width="22.1796875" customWidth="1"/>
    <col min="13321" max="13321" width="38.54296875" customWidth="1"/>
    <col min="13322" max="13322" width="21.81640625" customWidth="1"/>
    <col min="13323" max="13323" width="15.54296875" customWidth="1"/>
    <col min="13324" max="13324" width="13.1796875" customWidth="1"/>
    <col min="13569" max="13569" width="9.1796875" customWidth="1"/>
    <col min="13570" max="13570" width="6.54296875" customWidth="1"/>
    <col min="13571" max="13571" width="32.453125" bestFit="1" customWidth="1"/>
    <col min="13572" max="13572" width="13.81640625" bestFit="1" customWidth="1"/>
    <col min="13573" max="13573" width="33.1796875" bestFit="1" customWidth="1"/>
    <col min="13574" max="13574" width="19.81640625" customWidth="1"/>
    <col min="13575" max="13575" width="32.54296875" bestFit="1" customWidth="1"/>
    <col min="13576" max="13576" width="22.1796875" customWidth="1"/>
    <col min="13577" max="13577" width="38.54296875" customWidth="1"/>
    <col min="13578" max="13578" width="21.81640625" customWidth="1"/>
    <col min="13579" max="13579" width="15.54296875" customWidth="1"/>
    <col min="13580" max="13580" width="13.1796875" customWidth="1"/>
    <col min="13825" max="13825" width="9.1796875" customWidth="1"/>
    <col min="13826" max="13826" width="6.54296875" customWidth="1"/>
    <col min="13827" max="13827" width="32.453125" bestFit="1" customWidth="1"/>
    <col min="13828" max="13828" width="13.81640625" bestFit="1" customWidth="1"/>
    <col min="13829" max="13829" width="33.1796875" bestFit="1" customWidth="1"/>
    <col min="13830" max="13830" width="19.81640625" customWidth="1"/>
    <col min="13831" max="13831" width="32.54296875" bestFit="1" customWidth="1"/>
    <col min="13832" max="13832" width="22.1796875" customWidth="1"/>
    <col min="13833" max="13833" width="38.54296875" customWidth="1"/>
    <col min="13834" max="13834" width="21.81640625" customWidth="1"/>
    <col min="13835" max="13835" width="15.54296875" customWidth="1"/>
    <col min="13836" max="13836" width="13.1796875" customWidth="1"/>
    <col min="14081" max="14081" width="9.1796875" customWidth="1"/>
    <col min="14082" max="14082" width="6.54296875" customWidth="1"/>
    <col min="14083" max="14083" width="32.453125" bestFit="1" customWidth="1"/>
    <col min="14084" max="14084" width="13.81640625" bestFit="1" customWidth="1"/>
    <col min="14085" max="14085" width="33.1796875" bestFit="1" customWidth="1"/>
    <col min="14086" max="14086" width="19.81640625" customWidth="1"/>
    <col min="14087" max="14087" width="32.54296875" bestFit="1" customWidth="1"/>
    <col min="14088" max="14088" width="22.1796875" customWidth="1"/>
    <col min="14089" max="14089" width="38.54296875" customWidth="1"/>
    <col min="14090" max="14090" width="21.81640625" customWidth="1"/>
    <col min="14091" max="14091" width="15.54296875" customWidth="1"/>
    <col min="14092" max="14092" width="13.1796875" customWidth="1"/>
    <col min="14337" max="14337" width="9.1796875" customWidth="1"/>
    <col min="14338" max="14338" width="6.54296875" customWidth="1"/>
    <col min="14339" max="14339" width="32.453125" bestFit="1" customWidth="1"/>
    <col min="14340" max="14340" width="13.81640625" bestFit="1" customWidth="1"/>
    <col min="14341" max="14341" width="33.1796875" bestFit="1" customWidth="1"/>
    <col min="14342" max="14342" width="19.81640625" customWidth="1"/>
    <col min="14343" max="14343" width="32.54296875" bestFit="1" customWidth="1"/>
    <col min="14344" max="14344" width="22.1796875" customWidth="1"/>
    <col min="14345" max="14345" width="38.54296875" customWidth="1"/>
    <col min="14346" max="14346" width="21.81640625" customWidth="1"/>
    <col min="14347" max="14347" width="15.54296875" customWidth="1"/>
    <col min="14348" max="14348" width="13.1796875" customWidth="1"/>
    <col min="14593" max="14593" width="9.1796875" customWidth="1"/>
    <col min="14594" max="14594" width="6.54296875" customWidth="1"/>
    <col min="14595" max="14595" width="32.453125" bestFit="1" customWidth="1"/>
    <col min="14596" max="14596" width="13.81640625" bestFit="1" customWidth="1"/>
    <col min="14597" max="14597" width="33.1796875" bestFit="1" customWidth="1"/>
    <col min="14598" max="14598" width="19.81640625" customWidth="1"/>
    <col min="14599" max="14599" width="32.54296875" bestFit="1" customWidth="1"/>
    <col min="14600" max="14600" width="22.1796875" customWidth="1"/>
    <col min="14601" max="14601" width="38.54296875" customWidth="1"/>
    <col min="14602" max="14602" width="21.81640625" customWidth="1"/>
    <col min="14603" max="14603" width="15.54296875" customWidth="1"/>
    <col min="14604" max="14604" width="13.1796875" customWidth="1"/>
    <col min="14849" max="14849" width="9.1796875" customWidth="1"/>
    <col min="14850" max="14850" width="6.54296875" customWidth="1"/>
    <col min="14851" max="14851" width="32.453125" bestFit="1" customWidth="1"/>
    <col min="14852" max="14852" width="13.81640625" bestFit="1" customWidth="1"/>
    <col min="14853" max="14853" width="33.1796875" bestFit="1" customWidth="1"/>
    <col min="14854" max="14854" width="19.81640625" customWidth="1"/>
    <col min="14855" max="14855" width="32.54296875" bestFit="1" customWidth="1"/>
    <col min="14856" max="14856" width="22.1796875" customWidth="1"/>
    <col min="14857" max="14857" width="38.54296875" customWidth="1"/>
    <col min="14858" max="14858" width="21.81640625" customWidth="1"/>
    <col min="14859" max="14859" width="15.54296875" customWidth="1"/>
    <col min="14860" max="14860" width="13.1796875" customWidth="1"/>
    <col min="15105" max="15105" width="9.1796875" customWidth="1"/>
    <col min="15106" max="15106" width="6.54296875" customWidth="1"/>
    <col min="15107" max="15107" width="32.453125" bestFit="1" customWidth="1"/>
    <col min="15108" max="15108" width="13.81640625" bestFit="1" customWidth="1"/>
    <col min="15109" max="15109" width="33.1796875" bestFit="1" customWidth="1"/>
    <col min="15110" max="15110" width="19.81640625" customWidth="1"/>
    <col min="15111" max="15111" width="32.54296875" bestFit="1" customWidth="1"/>
    <col min="15112" max="15112" width="22.1796875" customWidth="1"/>
    <col min="15113" max="15113" width="38.54296875" customWidth="1"/>
    <col min="15114" max="15114" width="21.81640625" customWidth="1"/>
    <col min="15115" max="15115" width="15.54296875" customWidth="1"/>
    <col min="15116" max="15116" width="13.1796875" customWidth="1"/>
    <col min="15361" max="15361" width="9.1796875" customWidth="1"/>
    <col min="15362" max="15362" width="6.54296875" customWidth="1"/>
    <col min="15363" max="15363" width="32.453125" bestFit="1" customWidth="1"/>
    <col min="15364" max="15364" width="13.81640625" bestFit="1" customWidth="1"/>
    <col min="15365" max="15365" width="33.1796875" bestFit="1" customWidth="1"/>
    <col min="15366" max="15366" width="19.81640625" customWidth="1"/>
    <col min="15367" max="15367" width="32.54296875" bestFit="1" customWidth="1"/>
    <col min="15368" max="15368" width="22.1796875" customWidth="1"/>
    <col min="15369" max="15369" width="38.54296875" customWidth="1"/>
    <col min="15370" max="15370" width="21.81640625" customWidth="1"/>
    <col min="15371" max="15371" width="15.54296875" customWidth="1"/>
    <col min="15372" max="15372" width="13.1796875" customWidth="1"/>
    <col min="15617" max="15617" width="9.1796875" customWidth="1"/>
    <col min="15618" max="15618" width="6.54296875" customWidth="1"/>
    <col min="15619" max="15619" width="32.453125" bestFit="1" customWidth="1"/>
    <col min="15620" max="15620" width="13.81640625" bestFit="1" customWidth="1"/>
    <col min="15621" max="15621" width="33.1796875" bestFit="1" customWidth="1"/>
    <col min="15622" max="15622" width="19.81640625" customWidth="1"/>
    <col min="15623" max="15623" width="32.54296875" bestFit="1" customWidth="1"/>
    <col min="15624" max="15624" width="22.1796875" customWidth="1"/>
    <col min="15625" max="15625" width="38.54296875" customWidth="1"/>
    <col min="15626" max="15626" width="21.81640625" customWidth="1"/>
    <col min="15627" max="15627" width="15.54296875" customWidth="1"/>
    <col min="15628" max="15628" width="13.1796875" customWidth="1"/>
    <col min="15873" max="15873" width="9.1796875" customWidth="1"/>
    <col min="15874" max="15874" width="6.54296875" customWidth="1"/>
    <col min="15875" max="15875" width="32.453125" bestFit="1" customWidth="1"/>
    <col min="15876" max="15876" width="13.81640625" bestFit="1" customWidth="1"/>
    <col min="15877" max="15877" width="33.1796875" bestFit="1" customWidth="1"/>
    <col min="15878" max="15878" width="19.81640625" customWidth="1"/>
    <col min="15879" max="15879" width="32.54296875" bestFit="1" customWidth="1"/>
    <col min="15880" max="15880" width="22.1796875" customWidth="1"/>
    <col min="15881" max="15881" width="38.54296875" customWidth="1"/>
    <col min="15882" max="15882" width="21.81640625" customWidth="1"/>
    <col min="15883" max="15883" width="15.54296875" customWidth="1"/>
    <col min="15884" max="15884" width="13.1796875" customWidth="1"/>
    <col min="16129" max="16129" width="9.1796875" customWidth="1"/>
    <col min="16130" max="16130" width="6.54296875" customWidth="1"/>
    <col min="16131" max="16131" width="32.453125" bestFit="1" customWidth="1"/>
    <col min="16132" max="16132" width="13.81640625" bestFit="1" customWidth="1"/>
    <col min="16133" max="16133" width="33.1796875" bestFit="1" customWidth="1"/>
    <col min="16134" max="16134" width="19.81640625" customWidth="1"/>
    <col min="16135" max="16135" width="32.54296875" bestFit="1" customWidth="1"/>
    <col min="16136" max="16136" width="22.1796875" customWidth="1"/>
    <col min="16137" max="16137" width="38.54296875" customWidth="1"/>
    <col min="16138" max="16138" width="21.81640625" customWidth="1"/>
    <col min="16139" max="16139" width="15.54296875" customWidth="1"/>
    <col min="16140" max="16140" width="13.1796875" customWidth="1"/>
  </cols>
  <sheetData>
    <row r="2" spans="2:10" x14ac:dyDescent="0.35">
      <c r="B2" s="836" t="s">
        <v>1143</v>
      </c>
      <c r="C2" s="723"/>
      <c r="D2" s="723"/>
      <c r="E2" s="723"/>
      <c r="F2" s="723"/>
      <c r="G2" s="723"/>
      <c r="H2" s="723"/>
      <c r="I2" s="723"/>
      <c r="J2" s="724"/>
    </row>
    <row r="3" spans="2:10" ht="28" customHeight="1" x14ac:dyDescent="0.35">
      <c r="B3" s="237"/>
      <c r="C3" s="238" t="s">
        <v>1</v>
      </c>
      <c r="D3" s="238" t="s">
        <v>592</v>
      </c>
      <c r="E3" s="238" t="s">
        <v>593</v>
      </c>
      <c r="F3" s="238" t="s">
        <v>594</v>
      </c>
      <c r="G3" s="238" t="s">
        <v>595</v>
      </c>
      <c r="H3" s="238" t="s">
        <v>596</v>
      </c>
      <c r="I3" s="238" t="s">
        <v>597</v>
      </c>
      <c r="J3" s="238" t="s">
        <v>598</v>
      </c>
    </row>
    <row r="4" spans="2:10" ht="43.5" customHeight="1" x14ac:dyDescent="0.35">
      <c r="B4" s="222">
        <v>1</v>
      </c>
      <c r="C4" s="206" t="s">
        <v>599</v>
      </c>
      <c r="D4" s="206" t="s">
        <v>600</v>
      </c>
      <c r="E4" s="222" t="s">
        <v>601</v>
      </c>
      <c r="F4" s="224" t="s">
        <v>602</v>
      </c>
      <c r="G4" s="217" t="s">
        <v>603</v>
      </c>
      <c r="H4" s="210" t="s">
        <v>604</v>
      </c>
      <c r="I4" s="265" t="s">
        <v>1470</v>
      </c>
      <c r="J4" s="206" t="s">
        <v>1471</v>
      </c>
    </row>
    <row r="5" spans="2:10" ht="56" customHeight="1" x14ac:dyDescent="0.35">
      <c r="B5" s="222">
        <v>2</v>
      </c>
      <c r="C5" s="206" t="s">
        <v>615</v>
      </c>
      <c r="D5" s="206" t="s">
        <v>600</v>
      </c>
      <c r="E5" s="223" t="s">
        <v>616</v>
      </c>
      <c r="F5" s="224" t="s">
        <v>617</v>
      </c>
      <c r="G5" s="217" t="s">
        <v>618</v>
      </c>
      <c r="H5" s="205" t="s">
        <v>619</v>
      </c>
      <c r="I5" s="265" t="s">
        <v>1472</v>
      </c>
      <c r="J5" s="206" t="s">
        <v>1473</v>
      </c>
    </row>
    <row r="6" spans="2:10" s="51" customFormat="1" ht="28.5" customHeight="1" x14ac:dyDescent="0.3">
      <c r="B6" s="222">
        <v>3</v>
      </c>
      <c r="C6" s="239" t="s">
        <v>621</v>
      </c>
      <c r="D6" s="206" t="s">
        <v>600</v>
      </c>
      <c r="E6" s="223" t="s">
        <v>622</v>
      </c>
      <c r="F6" s="240" t="s">
        <v>623</v>
      </c>
      <c r="G6" s="217" t="s">
        <v>624</v>
      </c>
      <c r="H6" s="205" t="s">
        <v>625</v>
      </c>
      <c r="I6" s="265" t="s">
        <v>626</v>
      </c>
      <c r="J6" s="206" t="s">
        <v>1474</v>
      </c>
    </row>
    <row r="7" spans="2:10" ht="36.75" customHeight="1" x14ac:dyDescent="0.35">
      <c r="B7" s="222">
        <v>4</v>
      </c>
      <c r="C7" s="206" t="s">
        <v>1475</v>
      </c>
      <c r="D7" s="206" t="s">
        <v>600</v>
      </c>
      <c r="E7" s="223" t="s">
        <v>1476</v>
      </c>
      <c r="F7" s="224" t="s">
        <v>1477</v>
      </c>
      <c r="G7" s="217" t="s">
        <v>1478</v>
      </c>
      <c r="H7" s="205" t="s">
        <v>1479</v>
      </c>
      <c r="I7" s="265" t="s">
        <v>613</v>
      </c>
      <c r="J7" s="206" t="s">
        <v>1480</v>
      </c>
    </row>
    <row r="8" spans="2:10" ht="65.25" customHeight="1" x14ac:dyDescent="0.35">
      <c r="B8" s="222">
        <v>5</v>
      </c>
      <c r="C8" s="206" t="s">
        <v>628</v>
      </c>
      <c r="D8" s="206" t="s">
        <v>600</v>
      </c>
      <c r="E8" s="222" t="s">
        <v>629</v>
      </c>
      <c r="F8" s="223" t="s">
        <v>630</v>
      </c>
      <c r="G8" s="207" t="s">
        <v>631</v>
      </c>
      <c r="H8" s="205" t="s">
        <v>632</v>
      </c>
      <c r="I8" s="266" t="s">
        <v>633</v>
      </c>
      <c r="J8" s="206" t="s">
        <v>1481</v>
      </c>
    </row>
    <row r="9" spans="2:10" ht="56" customHeight="1" x14ac:dyDescent="0.35">
      <c r="B9" s="222">
        <v>6</v>
      </c>
      <c r="C9" s="206" t="s">
        <v>1215</v>
      </c>
      <c r="D9" s="206" t="s">
        <v>636</v>
      </c>
      <c r="E9" s="223" t="s">
        <v>637</v>
      </c>
      <c r="F9" s="224" t="s">
        <v>638</v>
      </c>
      <c r="G9" s="217" t="s">
        <v>639</v>
      </c>
      <c r="H9" s="205" t="s">
        <v>640</v>
      </c>
      <c r="I9" s="266" t="s">
        <v>641</v>
      </c>
      <c r="J9" s="206" t="s">
        <v>1482</v>
      </c>
    </row>
    <row r="10" spans="2:10" ht="70" customHeight="1" x14ac:dyDescent="0.35">
      <c r="B10" s="222">
        <v>7</v>
      </c>
      <c r="C10" s="206" t="s">
        <v>1483</v>
      </c>
      <c r="D10" s="206" t="s">
        <v>636</v>
      </c>
      <c r="E10" s="223" t="s">
        <v>609</v>
      </c>
      <c r="F10" s="224" t="s">
        <v>610</v>
      </c>
      <c r="G10" s="217" t="s">
        <v>1484</v>
      </c>
      <c r="H10" s="205" t="s">
        <v>612</v>
      </c>
      <c r="I10" s="265" t="s">
        <v>613</v>
      </c>
      <c r="J10" s="206" t="s">
        <v>1485</v>
      </c>
    </row>
    <row r="11" spans="2:10" ht="96" customHeight="1" x14ac:dyDescent="0.35">
      <c r="B11" s="222">
        <v>8</v>
      </c>
      <c r="C11" s="206" t="s">
        <v>643</v>
      </c>
      <c r="D11" s="206" t="s">
        <v>600</v>
      </c>
      <c r="E11" s="222" t="s">
        <v>644</v>
      </c>
      <c r="F11" s="223" t="s">
        <v>645</v>
      </c>
      <c r="G11" s="217" t="s">
        <v>1486</v>
      </c>
      <c r="H11" s="205" t="s">
        <v>1487</v>
      </c>
      <c r="I11" s="266" t="s">
        <v>1488</v>
      </c>
      <c r="J11" s="206" t="s">
        <v>1489</v>
      </c>
    </row>
    <row r="12" spans="2:10" ht="76.5" customHeight="1" x14ac:dyDescent="0.35">
      <c r="B12" s="222">
        <v>9</v>
      </c>
      <c r="C12" s="206" t="s">
        <v>650</v>
      </c>
      <c r="D12" s="206" t="s">
        <v>636</v>
      </c>
      <c r="E12" s="222" t="s">
        <v>651</v>
      </c>
      <c r="F12" s="223" t="s">
        <v>652</v>
      </c>
      <c r="G12" s="207" t="s">
        <v>646</v>
      </c>
      <c r="H12" s="205" t="s">
        <v>647</v>
      </c>
      <c r="I12" s="266" t="s">
        <v>1490</v>
      </c>
      <c r="J12" s="206" t="s">
        <v>654</v>
      </c>
    </row>
    <row r="13" spans="2:10" ht="42" customHeight="1" x14ac:dyDescent="0.35">
      <c r="B13" s="222">
        <v>10</v>
      </c>
      <c r="C13" s="206" t="s">
        <v>1491</v>
      </c>
      <c r="D13" s="206" t="s">
        <v>600</v>
      </c>
      <c r="E13" s="222" t="s">
        <v>656</v>
      </c>
      <c r="F13" s="223" t="s">
        <v>657</v>
      </c>
      <c r="G13" s="207" t="s">
        <v>1230</v>
      </c>
      <c r="H13" s="205" t="s">
        <v>659</v>
      </c>
      <c r="I13" s="265" t="s">
        <v>660</v>
      </c>
      <c r="J13" s="206" t="s">
        <v>1492</v>
      </c>
    </row>
    <row r="14" spans="2:10" s="241" customFormat="1" ht="56" customHeight="1" x14ac:dyDescent="0.35">
      <c r="B14" s="222">
        <v>11</v>
      </c>
      <c r="C14" s="206" t="s">
        <v>670</v>
      </c>
      <c r="D14" s="206" t="s">
        <v>636</v>
      </c>
      <c r="E14" s="222" t="s">
        <v>671</v>
      </c>
      <c r="F14" s="223" t="s">
        <v>672</v>
      </c>
      <c r="G14" s="207" t="s">
        <v>673</v>
      </c>
      <c r="H14" s="205" t="s">
        <v>674</v>
      </c>
      <c r="I14" s="266" t="s">
        <v>675</v>
      </c>
      <c r="J14" s="206" t="s">
        <v>676</v>
      </c>
    </row>
    <row r="15" spans="2:10" ht="15.5" customHeight="1" x14ac:dyDescent="0.35">
      <c r="B15" s="892" t="s">
        <v>668</v>
      </c>
      <c r="C15" s="728"/>
      <c r="D15" s="728"/>
      <c r="E15" s="728"/>
      <c r="F15" s="728"/>
      <c r="G15" s="728"/>
      <c r="H15" s="728"/>
      <c r="I15" s="728"/>
      <c r="J15" s="728"/>
    </row>
  </sheetData>
  <sheetProtection algorithmName="SHA-512" hashValue="vt/LWbM8u7Tzf4Ro8gL6OmtutII7YG+pMksIN1OYDHD0eRZTC0Ns4xxNg3KqDamqt3qj3c8o/IyjDDf5xK8hMg==" saltValue="/b35ccxdkZJp72Mk2E8nrw==" spinCount="100000" sheet="1" objects="1" scenarios="1"/>
  <mergeCells count="2">
    <mergeCell ref="B15:J15"/>
    <mergeCell ref="B2:J2"/>
  </mergeCells>
  <hyperlinks>
    <hyperlink ref="G6" r:id="rId1" display="nairobi@africa-re.com" xr:uid="{00000000-0004-0000-5300-000000000000}"/>
    <hyperlink ref="G7" r:id="rId2" display="aigkenya@aig.com" xr:uid="{00000000-0004-0000-5300-000001000000}"/>
    <hyperlink ref="G10" r:id="rId3" display="sam.ogola@barclays.com" xr:uid="{00000000-0004-0000-5300-000002000000}"/>
    <hyperlink ref="G11" r:id="rId4" display="insurance@britam.co.ke" xr:uid="{00000000-0004-0000-5300-000003000000}"/>
    <hyperlink ref="G12" r:id="rId5" display="info@britam.co.ke" xr:uid="{00000000-0004-0000-5300-000004000000}"/>
  </hyperlinks>
  <pageMargins left="0.7" right="0.7" top="0.75" bottom="0.75" header="0.3" footer="0.3"/>
  <headerFooter>
    <oddFooter>&amp;C_x000D_&amp;1#&amp;"Calibri"&amp;11&amp;K000000 Britam Public</oddFooter>
  </headerFooter>
  <drawing r:id="rId6"/>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400-000000000000}">
  <sheetPr codeName="Sheet69">
    <tabColor rgb="FFCC9900"/>
  </sheetPr>
  <dimension ref="A2:WVI14"/>
  <sheetViews>
    <sheetView topLeftCell="B1" zoomScale="80" zoomScaleNormal="80" workbookViewId="0">
      <selection activeCell="F1" sqref="F1"/>
    </sheetView>
  </sheetViews>
  <sheetFormatPr defaultRowHeight="12.5" x14ac:dyDescent="0.25"/>
  <cols>
    <col min="1" max="1" width="9.1796875" style="229" hidden="1" customWidth="1"/>
    <col min="2" max="2" width="10.453125" style="229" customWidth="1"/>
    <col min="3" max="3" width="6.54296875" style="229" customWidth="1"/>
    <col min="4" max="4" width="22" style="216" customWidth="1"/>
    <col min="5" max="5" width="13.81640625" style="233" bestFit="1" customWidth="1"/>
    <col min="6" max="6" width="33.1796875" style="229" bestFit="1" customWidth="1"/>
    <col min="7" max="7" width="19.81640625" style="234" customWidth="1"/>
    <col min="8" max="8" width="30" style="235" customWidth="1"/>
    <col min="9" max="9" width="29.81640625" style="236" bestFit="1" customWidth="1"/>
    <col min="10" max="10" width="32.453125" style="236" customWidth="1"/>
    <col min="11" max="11" width="19.54296875" style="233" customWidth="1"/>
    <col min="12" max="12" width="15.54296875" style="229" customWidth="1"/>
    <col min="13" max="13" width="13.1796875" style="229" customWidth="1"/>
    <col min="14" max="256" width="9.1796875" style="229" customWidth="1"/>
    <col min="257" max="257" width="13" style="229" hidden="1" customWidth="1"/>
    <col min="258" max="258" width="9.1796875" style="229" customWidth="1"/>
    <col min="259" max="259" width="6.54296875" style="229" customWidth="1"/>
    <col min="260" max="260" width="22" style="229" customWidth="1"/>
    <col min="261" max="261" width="13.81640625" style="229" bestFit="1" customWidth="1"/>
    <col min="262" max="262" width="33.1796875" style="229" bestFit="1" customWidth="1"/>
    <col min="263" max="263" width="19.81640625" style="229" customWidth="1"/>
    <col min="264" max="264" width="30" style="229" customWidth="1"/>
    <col min="265" max="265" width="29.81640625" style="229" bestFit="1" customWidth="1"/>
    <col min="266" max="266" width="27.54296875" style="229" customWidth="1"/>
    <col min="267" max="267" width="19.54296875" style="229" customWidth="1"/>
    <col min="268" max="268" width="15.54296875" style="229" customWidth="1"/>
    <col min="269" max="269" width="13.1796875" style="229" customWidth="1"/>
    <col min="270" max="512" width="9.1796875" style="229" customWidth="1"/>
    <col min="513" max="513" width="13" style="229" hidden="1" customWidth="1"/>
    <col min="514" max="514" width="9.1796875" style="229" customWidth="1"/>
    <col min="515" max="515" width="6.54296875" style="229" customWidth="1"/>
    <col min="516" max="516" width="22" style="229" customWidth="1"/>
    <col min="517" max="517" width="13.81640625" style="229" bestFit="1" customWidth="1"/>
    <col min="518" max="518" width="33.1796875" style="229" bestFit="1" customWidth="1"/>
    <col min="519" max="519" width="19.81640625" style="229" customWidth="1"/>
    <col min="520" max="520" width="30" style="229" customWidth="1"/>
    <col min="521" max="521" width="29.81640625" style="229" bestFit="1" customWidth="1"/>
    <col min="522" max="522" width="27.54296875" style="229" customWidth="1"/>
    <col min="523" max="523" width="19.54296875" style="229" customWidth="1"/>
    <col min="524" max="524" width="15.54296875" style="229" customWidth="1"/>
    <col min="525" max="525" width="13.1796875" style="229" customWidth="1"/>
    <col min="526" max="768" width="9.1796875" style="229" customWidth="1"/>
    <col min="769" max="769" width="13" style="229" hidden="1" customWidth="1"/>
    <col min="770" max="770" width="9.1796875" style="229" customWidth="1"/>
    <col min="771" max="771" width="6.54296875" style="229" customWidth="1"/>
    <col min="772" max="772" width="22" style="229" customWidth="1"/>
    <col min="773" max="773" width="13.81640625" style="229" bestFit="1" customWidth="1"/>
    <col min="774" max="774" width="33.1796875" style="229" bestFit="1" customWidth="1"/>
    <col min="775" max="775" width="19.81640625" style="229" customWidth="1"/>
    <col min="776" max="776" width="30" style="229" customWidth="1"/>
    <col min="777" max="777" width="29.81640625" style="229" bestFit="1" customWidth="1"/>
    <col min="778" max="778" width="27.54296875" style="229" customWidth="1"/>
    <col min="779" max="779" width="19.54296875" style="229" customWidth="1"/>
    <col min="780" max="780" width="15.54296875" style="229" customWidth="1"/>
    <col min="781" max="781" width="13.1796875" style="229" customWidth="1"/>
    <col min="782" max="1024" width="9.1796875" style="229" customWidth="1"/>
    <col min="1025" max="1025" width="13" style="229" hidden="1" customWidth="1"/>
    <col min="1026" max="1026" width="9.1796875" style="229" customWidth="1"/>
    <col min="1027" max="1027" width="6.54296875" style="229" customWidth="1"/>
    <col min="1028" max="1028" width="22" style="229" customWidth="1"/>
    <col min="1029" max="1029" width="13.81640625" style="229" bestFit="1" customWidth="1"/>
    <col min="1030" max="1030" width="33.1796875" style="229" bestFit="1" customWidth="1"/>
    <col min="1031" max="1031" width="19.81640625" style="229" customWidth="1"/>
    <col min="1032" max="1032" width="30" style="229" customWidth="1"/>
    <col min="1033" max="1033" width="29.81640625" style="229" bestFit="1" customWidth="1"/>
    <col min="1034" max="1034" width="27.54296875" style="229" customWidth="1"/>
    <col min="1035" max="1035" width="19.54296875" style="229" customWidth="1"/>
    <col min="1036" max="1036" width="15.54296875" style="229" customWidth="1"/>
    <col min="1037" max="1037" width="13.1796875" style="229" customWidth="1"/>
    <col min="1038" max="1280" width="9.1796875" style="229" customWidth="1"/>
    <col min="1281" max="1281" width="13" style="229" hidden="1" customWidth="1"/>
    <col min="1282" max="1282" width="9.1796875" style="229" customWidth="1"/>
    <col min="1283" max="1283" width="6.54296875" style="229" customWidth="1"/>
    <col min="1284" max="1284" width="22" style="229" customWidth="1"/>
    <col min="1285" max="1285" width="13.81640625" style="229" bestFit="1" customWidth="1"/>
    <col min="1286" max="1286" width="33.1796875" style="229" bestFit="1" customWidth="1"/>
    <col min="1287" max="1287" width="19.81640625" style="229" customWidth="1"/>
    <col min="1288" max="1288" width="30" style="229" customWidth="1"/>
    <col min="1289" max="1289" width="29.81640625" style="229" bestFit="1" customWidth="1"/>
    <col min="1290" max="1290" width="27.54296875" style="229" customWidth="1"/>
    <col min="1291" max="1291" width="19.54296875" style="229" customWidth="1"/>
    <col min="1292" max="1292" width="15.54296875" style="229" customWidth="1"/>
    <col min="1293" max="1293" width="13.1796875" style="229" customWidth="1"/>
    <col min="1294" max="1536" width="9.1796875" style="229" customWidth="1"/>
    <col min="1537" max="1537" width="13" style="229" hidden="1" customWidth="1"/>
    <col min="1538" max="1538" width="9.1796875" style="229" customWidth="1"/>
    <col min="1539" max="1539" width="6.54296875" style="229" customWidth="1"/>
    <col min="1540" max="1540" width="22" style="229" customWidth="1"/>
    <col min="1541" max="1541" width="13.81640625" style="229" bestFit="1" customWidth="1"/>
    <col min="1542" max="1542" width="33.1796875" style="229" bestFit="1" customWidth="1"/>
    <col min="1543" max="1543" width="19.81640625" style="229" customWidth="1"/>
    <col min="1544" max="1544" width="30" style="229" customWidth="1"/>
    <col min="1545" max="1545" width="29.81640625" style="229" bestFit="1" customWidth="1"/>
    <col min="1546" max="1546" width="27.54296875" style="229" customWidth="1"/>
    <col min="1547" max="1547" width="19.54296875" style="229" customWidth="1"/>
    <col min="1548" max="1548" width="15.54296875" style="229" customWidth="1"/>
    <col min="1549" max="1549" width="13.1796875" style="229" customWidth="1"/>
    <col min="1550" max="1792" width="9.1796875" style="229" customWidth="1"/>
    <col min="1793" max="1793" width="13" style="229" hidden="1" customWidth="1"/>
    <col min="1794" max="1794" width="9.1796875" style="229" customWidth="1"/>
    <col min="1795" max="1795" width="6.54296875" style="229" customWidth="1"/>
    <col min="1796" max="1796" width="22" style="229" customWidth="1"/>
    <col min="1797" max="1797" width="13.81640625" style="229" bestFit="1" customWidth="1"/>
    <col min="1798" max="1798" width="33.1796875" style="229" bestFit="1" customWidth="1"/>
    <col min="1799" max="1799" width="19.81640625" style="229" customWidth="1"/>
    <col min="1800" max="1800" width="30" style="229" customWidth="1"/>
    <col min="1801" max="1801" width="29.81640625" style="229" bestFit="1" customWidth="1"/>
    <col min="1802" max="1802" width="27.54296875" style="229" customWidth="1"/>
    <col min="1803" max="1803" width="19.54296875" style="229" customWidth="1"/>
    <col min="1804" max="1804" width="15.54296875" style="229" customWidth="1"/>
    <col min="1805" max="1805" width="13.1796875" style="229" customWidth="1"/>
    <col min="1806" max="2048" width="9.1796875" style="229" customWidth="1"/>
    <col min="2049" max="2049" width="13" style="229" hidden="1" customWidth="1"/>
    <col min="2050" max="2050" width="9.1796875" style="229" customWidth="1"/>
    <col min="2051" max="2051" width="6.54296875" style="229" customWidth="1"/>
    <col min="2052" max="2052" width="22" style="229" customWidth="1"/>
    <col min="2053" max="2053" width="13.81640625" style="229" bestFit="1" customWidth="1"/>
    <col min="2054" max="2054" width="33.1796875" style="229" bestFit="1" customWidth="1"/>
    <col min="2055" max="2055" width="19.81640625" style="229" customWidth="1"/>
    <col min="2056" max="2056" width="30" style="229" customWidth="1"/>
    <col min="2057" max="2057" width="29.81640625" style="229" bestFit="1" customWidth="1"/>
    <col min="2058" max="2058" width="27.54296875" style="229" customWidth="1"/>
    <col min="2059" max="2059" width="19.54296875" style="229" customWidth="1"/>
    <col min="2060" max="2060" width="15.54296875" style="229" customWidth="1"/>
    <col min="2061" max="2061" width="13.1796875" style="229" customWidth="1"/>
    <col min="2062" max="2304" width="9.1796875" style="229" customWidth="1"/>
    <col min="2305" max="2305" width="13" style="229" hidden="1" customWidth="1"/>
    <col min="2306" max="2306" width="9.1796875" style="229" customWidth="1"/>
    <col min="2307" max="2307" width="6.54296875" style="229" customWidth="1"/>
    <col min="2308" max="2308" width="22" style="229" customWidth="1"/>
    <col min="2309" max="2309" width="13.81640625" style="229" bestFit="1" customWidth="1"/>
    <col min="2310" max="2310" width="33.1796875" style="229" bestFit="1" customWidth="1"/>
    <col min="2311" max="2311" width="19.81640625" style="229" customWidth="1"/>
    <col min="2312" max="2312" width="30" style="229" customWidth="1"/>
    <col min="2313" max="2313" width="29.81640625" style="229" bestFit="1" customWidth="1"/>
    <col min="2314" max="2314" width="27.54296875" style="229" customWidth="1"/>
    <col min="2315" max="2315" width="19.54296875" style="229" customWidth="1"/>
    <col min="2316" max="2316" width="15.54296875" style="229" customWidth="1"/>
    <col min="2317" max="2317" width="13.1796875" style="229" customWidth="1"/>
    <col min="2318" max="2560" width="9.1796875" style="229" customWidth="1"/>
    <col min="2561" max="2561" width="13" style="229" hidden="1" customWidth="1"/>
    <col min="2562" max="2562" width="9.1796875" style="229" customWidth="1"/>
    <col min="2563" max="2563" width="6.54296875" style="229" customWidth="1"/>
    <col min="2564" max="2564" width="22" style="229" customWidth="1"/>
    <col min="2565" max="2565" width="13.81640625" style="229" bestFit="1" customWidth="1"/>
    <col min="2566" max="2566" width="33.1796875" style="229" bestFit="1" customWidth="1"/>
    <col min="2567" max="2567" width="19.81640625" style="229" customWidth="1"/>
    <col min="2568" max="2568" width="30" style="229" customWidth="1"/>
    <col min="2569" max="2569" width="29.81640625" style="229" bestFit="1" customWidth="1"/>
    <col min="2570" max="2570" width="27.54296875" style="229" customWidth="1"/>
    <col min="2571" max="2571" width="19.54296875" style="229" customWidth="1"/>
    <col min="2572" max="2572" width="15.54296875" style="229" customWidth="1"/>
    <col min="2573" max="2573" width="13.1796875" style="229" customWidth="1"/>
    <col min="2574" max="2816" width="9.1796875" style="229" customWidth="1"/>
    <col min="2817" max="2817" width="13" style="229" hidden="1" customWidth="1"/>
    <col min="2818" max="2818" width="9.1796875" style="229" customWidth="1"/>
    <col min="2819" max="2819" width="6.54296875" style="229" customWidth="1"/>
    <col min="2820" max="2820" width="22" style="229" customWidth="1"/>
    <col min="2821" max="2821" width="13.81640625" style="229" bestFit="1" customWidth="1"/>
    <col min="2822" max="2822" width="33.1796875" style="229" bestFit="1" customWidth="1"/>
    <col min="2823" max="2823" width="19.81640625" style="229" customWidth="1"/>
    <col min="2824" max="2824" width="30" style="229" customWidth="1"/>
    <col min="2825" max="2825" width="29.81640625" style="229" bestFit="1" customWidth="1"/>
    <col min="2826" max="2826" width="27.54296875" style="229" customWidth="1"/>
    <col min="2827" max="2827" width="19.54296875" style="229" customWidth="1"/>
    <col min="2828" max="2828" width="15.54296875" style="229" customWidth="1"/>
    <col min="2829" max="2829" width="13.1796875" style="229" customWidth="1"/>
    <col min="2830" max="3072" width="9.1796875" style="229" customWidth="1"/>
    <col min="3073" max="3073" width="13" style="229" hidden="1" customWidth="1"/>
    <col min="3074" max="3074" width="9.1796875" style="229" customWidth="1"/>
    <col min="3075" max="3075" width="6.54296875" style="229" customWidth="1"/>
    <col min="3076" max="3076" width="22" style="229" customWidth="1"/>
    <col min="3077" max="3077" width="13.81640625" style="229" bestFit="1" customWidth="1"/>
    <col min="3078" max="3078" width="33.1796875" style="229" bestFit="1" customWidth="1"/>
    <col min="3079" max="3079" width="19.81640625" style="229" customWidth="1"/>
    <col min="3080" max="3080" width="30" style="229" customWidth="1"/>
    <col min="3081" max="3081" width="29.81640625" style="229" bestFit="1" customWidth="1"/>
    <col min="3082" max="3082" width="27.54296875" style="229" customWidth="1"/>
    <col min="3083" max="3083" width="19.54296875" style="229" customWidth="1"/>
    <col min="3084" max="3084" width="15.54296875" style="229" customWidth="1"/>
    <col min="3085" max="3085" width="13.1796875" style="229" customWidth="1"/>
    <col min="3086" max="3328" width="9.1796875" style="229" customWidth="1"/>
    <col min="3329" max="3329" width="13" style="229" hidden="1" customWidth="1"/>
    <col min="3330" max="3330" width="9.1796875" style="229" customWidth="1"/>
    <col min="3331" max="3331" width="6.54296875" style="229" customWidth="1"/>
    <col min="3332" max="3332" width="22" style="229" customWidth="1"/>
    <col min="3333" max="3333" width="13.81640625" style="229" bestFit="1" customWidth="1"/>
    <col min="3334" max="3334" width="33.1796875" style="229" bestFit="1" customWidth="1"/>
    <col min="3335" max="3335" width="19.81640625" style="229" customWidth="1"/>
    <col min="3336" max="3336" width="30" style="229" customWidth="1"/>
    <col min="3337" max="3337" width="29.81640625" style="229" bestFit="1" customWidth="1"/>
    <col min="3338" max="3338" width="27.54296875" style="229" customWidth="1"/>
    <col min="3339" max="3339" width="19.54296875" style="229" customWidth="1"/>
    <col min="3340" max="3340" width="15.54296875" style="229" customWidth="1"/>
    <col min="3341" max="3341" width="13.1796875" style="229" customWidth="1"/>
    <col min="3342" max="3584" width="9.1796875" style="229" customWidth="1"/>
    <col min="3585" max="3585" width="13" style="229" hidden="1" customWidth="1"/>
    <col min="3586" max="3586" width="9.1796875" style="229" customWidth="1"/>
    <col min="3587" max="3587" width="6.54296875" style="229" customWidth="1"/>
    <col min="3588" max="3588" width="22" style="229" customWidth="1"/>
    <col min="3589" max="3589" width="13.81640625" style="229" bestFit="1" customWidth="1"/>
    <col min="3590" max="3590" width="33.1796875" style="229" bestFit="1" customWidth="1"/>
    <col min="3591" max="3591" width="19.81640625" style="229" customWidth="1"/>
    <col min="3592" max="3592" width="30" style="229" customWidth="1"/>
    <col min="3593" max="3593" width="29.81640625" style="229" bestFit="1" customWidth="1"/>
    <col min="3594" max="3594" width="27.54296875" style="229" customWidth="1"/>
    <col min="3595" max="3595" width="19.54296875" style="229" customWidth="1"/>
    <col min="3596" max="3596" width="15.54296875" style="229" customWidth="1"/>
    <col min="3597" max="3597" width="13.1796875" style="229" customWidth="1"/>
    <col min="3598" max="3840" width="9.1796875" style="229" customWidth="1"/>
    <col min="3841" max="3841" width="13" style="229" hidden="1" customWidth="1"/>
    <col min="3842" max="3842" width="9.1796875" style="229" customWidth="1"/>
    <col min="3843" max="3843" width="6.54296875" style="229" customWidth="1"/>
    <col min="3844" max="3844" width="22" style="229" customWidth="1"/>
    <col min="3845" max="3845" width="13.81640625" style="229" bestFit="1" customWidth="1"/>
    <col min="3846" max="3846" width="33.1796875" style="229" bestFit="1" customWidth="1"/>
    <col min="3847" max="3847" width="19.81640625" style="229" customWidth="1"/>
    <col min="3848" max="3848" width="30" style="229" customWidth="1"/>
    <col min="3849" max="3849" width="29.81640625" style="229" bestFit="1" customWidth="1"/>
    <col min="3850" max="3850" width="27.54296875" style="229" customWidth="1"/>
    <col min="3851" max="3851" width="19.54296875" style="229" customWidth="1"/>
    <col min="3852" max="3852" width="15.54296875" style="229" customWidth="1"/>
    <col min="3853" max="3853" width="13.1796875" style="229" customWidth="1"/>
    <col min="3854" max="4096" width="9.1796875" style="229" customWidth="1"/>
    <col min="4097" max="4097" width="13" style="229" hidden="1" customWidth="1"/>
    <col min="4098" max="4098" width="9.1796875" style="229" customWidth="1"/>
    <col min="4099" max="4099" width="6.54296875" style="229" customWidth="1"/>
    <col min="4100" max="4100" width="22" style="229" customWidth="1"/>
    <col min="4101" max="4101" width="13.81640625" style="229" bestFit="1" customWidth="1"/>
    <col min="4102" max="4102" width="33.1796875" style="229" bestFit="1" customWidth="1"/>
    <col min="4103" max="4103" width="19.81640625" style="229" customWidth="1"/>
    <col min="4104" max="4104" width="30" style="229" customWidth="1"/>
    <col min="4105" max="4105" width="29.81640625" style="229" bestFit="1" customWidth="1"/>
    <col min="4106" max="4106" width="27.54296875" style="229" customWidth="1"/>
    <col min="4107" max="4107" width="19.54296875" style="229" customWidth="1"/>
    <col min="4108" max="4108" width="15.54296875" style="229" customWidth="1"/>
    <col min="4109" max="4109" width="13.1796875" style="229" customWidth="1"/>
    <col min="4110" max="4352" width="9.1796875" style="229" customWidth="1"/>
    <col min="4353" max="4353" width="13" style="229" hidden="1" customWidth="1"/>
    <col min="4354" max="4354" width="9.1796875" style="229" customWidth="1"/>
    <col min="4355" max="4355" width="6.54296875" style="229" customWidth="1"/>
    <col min="4356" max="4356" width="22" style="229" customWidth="1"/>
    <col min="4357" max="4357" width="13.81640625" style="229" bestFit="1" customWidth="1"/>
    <col min="4358" max="4358" width="33.1796875" style="229" bestFit="1" customWidth="1"/>
    <col min="4359" max="4359" width="19.81640625" style="229" customWidth="1"/>
    <col min="4360" max="4360" width="30" style="229" customWidth="1"/>
    <col min="4361" max="4361" width="29.81640625" style="229" bestFit="1" customWidth="1"/>
    <col min="4362" max="4362" width="27.54296875" style="229" customWidth="1"/>
    <col min="4363" max="4363" width="19.54296875" style="229" customWidth="1"/>
    <col min="4364" max="4364" width="15.54296875" style="229" customWidth="1"/>
    <col min="4365" max="4365" width="13.1796875" style="229" customWidth="1"/>
    <col min="4366" max="4608" width="9.1796875" style="229" customWidth="1"/>
    <col min="4609" max="4609" width="13" style="229" hidden="1" customWidth="1"/>
    <col min="4610" max="4610" width="9.1796875" style="229" customWidth="1"/>
    <col min="4611" max="4611" width="6.54296875" style="229" customWidth="1"/>
    <col min="4612" max="4612" width="22" style="229" customWidth="1"/>
    <col min="4613" max="4613" width="13.81640625" style="229" bestFit="1" customWidth="1"/>
    <col min="4614" max="4614" width="33.1796875" style="229" bestFit="1" customWidth="1"/>
    <col min="4615" max="4615" width="19.81640625" style="229" customWidth="1"/>
    <col min="4616" max="4616" width="30" style="229" customWidth="1"/>
    <col min="4617" max="4617" width="29.81640625" style="229" bestFit="1" customWidth="1"/>
    <col min="4618" max="4618" width="27.54296875" style="229" customWidth="1"/>
    <col min="4619" max="4619" width="19.54296875" style="229" customWidth="1"/>
    <col min="4620" max="4620" width="15.54296875" style="229" customWidth="1"/>
    <col min="4621" max="4621" width="13.1796875" style="229" customWidth="1"/>
    <col min="4622" max="4864" width="9.1796875" style="229" customWidth="1"/>
    <col min="4865" max="4865" width="13" style="229" hidden="1" customWidth="1"/>
    <col min="4866" max="4866" width="9.1796875" style="229" customWidth="1"/>
    <col min="4867" max="4867" width="6.54296875" style="229" customWidth="1"/>
    <col min="4868" max="4868" width="22" style="229" customWidth="1"/>
    <col min="4869" max="4869" width="13.81640625" style="229" bestFit="1" customWidth="1"/>
    <col min="4870" max="4870" width="33.1796875" style="229" bestFit="1" customWidth="1"/>
    <col min="4871" max="4871" width="19.81640625" style="229" customWidth="1"/>
    <col min="4872" max="4872" width="30" style="229" customWidth="1"/>
    <col min="4873" max="4873" width="29.81640625" style="229" bestFit="1" customWidth="1"/>
    <col min="4874" max="4874" width="27.54296875" style="229" customWidth="1"/>
    <col min="4875" max="4875" width="19.54296875" style="229" customWidth="1"/>
    <col min="4876" max="4876" width="15.54296875" style="229" customWidth="1"/>
    <col min="4877" max="4877" width="13.1796875" style="229" customWidth="1"/>
    <col min="4878" max="5120" width="9.1796875" style="229" customWidth="1"/>
    <col min="5121" max="5121" width="13" style="229" hidden="1" customWidth="1"/>
    <col min="5122" max="5122" width="9.1796875" style="229" customWidth="1"/>
    <col min="5123" max="5123" width="6.54296875" style="229" customWidth="1"/>
    <col min="5124" max="5124" width="22" style="229" customWidth="1"/>
    <col min="5125" max="5125" width="13.81640625" style="229" bestFit="1" customWidth="1"/>
    <col min="5126" max="5126" width="33.1796875" style="229" bestFit="1" customWidth="1"/>
    <col min="5127" max="5127" width="19.81640625" style="229" customWidth="1"/>
    <col min="5128" max="5128" width="30" style="229" customWidth="1"/>
    <col min="5129" max="5129" width="29.81640625" style="229" bestFit="1" customWidth="1"/>
    <col min="5130" max="5130" width="27.54296875" style="229" customWidth="1"/>
    <col min="5131" max="5131" width="19.54296875" style="229" customWidth="1"/>
    <col min="5132" max="5132" width="15.54296875" style="229" customWidth="1"/>
    <col min="5133" max="5133" width="13.1796875" style="229" customWidth="1"/>
    <col min="5134" max="5376" width="9.1796875" style="229" customWidth="1"/>
    <col min="5377" max="5377" width="13" style="229" hidden="1" customWidth="1"/>
    <col min="5378" max="5378" width="9.1796875" style="229" customWidth="1"/>
    <col min="5379" max="5379" width="6.54296875" style="229" customWidth="1"/>
    <col min="5380" max="5380" width="22" style="229" customWidth="1"/>
    <col min="5381" max="5381" width="13.81640625" style="229" bestFit="1" customWidth="1"/>
    <col min="5382" max="5382" width="33.1796875" style="229" bestFit="1" customWidth="1"/>
    <col min="5383" max="5383" width="19.81640625" style="229" customWidth="1"/>
    <col min="5384" max="5384" width="30" style="229" customWidth="1"/>
    <col min="5385" max="5385" width="29.81640625" style="229" bestFit="1" customWidth="1"/>
    <col min="5386" max="5386" width="27.54296875" style="229" customWidth="1"/>
    <col min="5387" max="5387" width="19.54296875" style="229" customWidth="1"/>
    <col min="5388" max="5388" width="15.54296875" style="229" customWidth="1"/>
    <col min="5389" max="5389" width="13.1796875" style="229" customWidth="1"/>
    <col min="5390" max="5632" width="9.1796875" style="229" customWidth="1"/>
    <col min="5633" max="5633" width="13" style="229" hidden="1" customWidth="1"/>
    <col min="5634" max="5634" width="9.1796875" style="229" customWidth="1"/>
    <col min="5635" max="5635" width="6.54296875" style="229" customWidth="1"/>
    <col min="5636" max="5636" width="22" style="229" customWidth="1"/>
    <col min="5637" max="5637" width="13.81640625" style="229" bestFit="1" customWidth="1"/>
    <col min="5638" max="5638" width="33.1796875" style="229" bestFit="1" customWidth="1"/>
    <col min="5639" max="5639" width="19.81640625" style="229" customWidth="1"/>
    <col min="5640" max="5640" width="30" style="229" customWidth="1"/>
    <col min="5641" max="5641" width="29.81640625" style="229" bestFit="1" customWidth="1"/>
    <col min="5642" max="5642" width="27.54296875" style="229" customWidth="1"/>
    <col min="5643" max="5643" width="19.54296875" style="229" customWidth="1"/>
    <col min="5644" max="5644" width="15.54296875" style="229" customWidth="1"/>
    <col min="5645" max="5645" width="13.1796875" style="229" customWidth="1"/>
    <col min="5646" max="5888" width="9.1796875" style="229" customWidth="1"/>
    <col min="5889" max="5889" width="13" style="229" hidden="1" customWidth="1"/>
    <col min="5890" max="5890" width="9.1796875" style="229" customWidth="1"/>
    <col min="5891" max="5891" width="6.54296875" style="229" customWidth="1"/>
    <col min="5892" max="5892" width="22" style="229" customWidth="1"/>
    <col min="5893" max="5893" width="13.81640625" style="229" bestFit="1" customWidth="1"/>
    <col min="5894" max="5894" width="33.1796875" style="229" bestFit="1" customWidth="1"/>
    <col min="5895" max="5895" width="19.81640625" style="229" customWidth="1"/>
    <col min="5896" max="5896" width="30" style="229" customWidth="1"/>
    <col min="5897" max="5897" width="29.81640625" style="229" bestFit="1" customWidth="1"/>
    <col min="5898" max="5898" width="27.54296875" style="229" customWidth="1"/>
    <col min="5899" max="5899" width="19.54296875" style="229" customWidth="1"/>
    <col min="5900" max="5900" width="15.54296875" style="229" customWidth="1"/>
    <col min="5901" max="5901" width="13.1796875" style="229" customWidth="1"/>
    <col min="5902" max="6144" width="9.1796875" style="229" customWidth="1"/>
    <col min="6145" max="6145" width="13" style="229" hidden="1" customWidth="1"/>
    <col min="6146" max="6146" width="9.1796875" style="229" customWidth="1"/>
    <col min="6147" max="6147" width="6.54296875" style="229" customWidth="1"/>
    <col min="6148" max="6148" width="22" style="229" customWidth="1"/>
    <col min="6149" max="6149" width="13.81640625" style="229" bestFit="1" customWidth="1"/>
    <col min="6150" max="6150" width="33.1796875" style="229" bestFit="1" customWidth="1"/>
    <col min="6151" max="6151" width="19.81640625" style="229" customWidth="1"/>
    <col min="6152" max="6152" width="30" style="229" customWidth="1"/>
    <col min="6153" max="6153" width="29.81640625" style="229" bestFit="1" customWidth="1"/>
    <col min="6154" max="6154" width="27.54296875" style="229" customWidth="1"/>
    <col min="6155" max="6155" width="19.54296875" style="229" customWidth="1"/>
    <col min="6156" max="6156" width="15.54296875" style="229" customWidth="1"/>
    <col min="6157" max="6157" width="13.1796875" style="229" customWidth="1"/>
    <col min="6158" max="6400" width="9.1796875" style="229" customWidth="1"/>
    <col min="6401" max="6401" width="13" style="229" hidden="1" customWidth="1"/>
    <col min="6402" max="6402" width="9.1796875" style="229" customWidth="1"/>
    <col min="6403" max="6403" width="6.54296875" style="229" customWidth="1"/>
    <col min="6404" max="6404" width="22" style="229" customWidth="1"/>
    <col min="6405" max="6405" width="13.81640625" style="229" bestFit="1" customWidth="1"/>
    <col min="6406" max="6406" width="33.1796875" style="229" bestFit="1" customWidth="1"/>
    <col min="6407" max="6407" width="19.81640625" style="229" customWidth="1"/>
    <col min="6408" max="6408" width="30" style="229" customWidth="1"/>
    <col min="6409" max="6409" width="29.81640625" style="229" bestFit="1" customWidth="1"/>
    <col min="6410" max="6410" width="27.54296875" style="229" customWidth="1"/>
    <col min="6411" max="6411" width="19.54296875" style="229" customWidth="1"/>
    <col min="6412" max="6412" width="15.54296875" style="229" customWidth="1"/>
    <col min="6413" max="6413" width="13.1796875" style="229" customWidth="1"/>
    <col min="6414" max="6656" width="9.1796875" style="229" customWidth="1"/>
    <col min="6657" max="6657" width="13" style="229" hidden="1" customWidth="1"/>
    <col min="6658" max="6658" width="9.1796875" style="229" customWidth="1"/>
    <col min="6659" max="6659" width="6.54296875" style="229" customWidth="1"/>
    <col min="6660" max="6660" width="22" style="229" customWidth="1"/>
    <col min="6661" max="6661" width="13.81640625" style="229" bestFit="1" customWidth="1"/>
    <col min="6662" max="6662" width="33.1796875" style="229" bestFit="1" customWidth="1"/>
    <col min="6663" max="6663" width="19.81640625" style="229" customWidth="1"/>
    <col min="6664" max="6664" width="30" style="229" customWidth="1"/>
    <col min="6665" max="6665" width="29.81640625" style="229" bestFit="1" customWidth="1"/>
    <col min="6666" max="6666" width="27.54296875" style="229" customWidth="1"/>
    <col min="6667" max="6667" width="19.54296875" style="229" customWidth="1"/>
    <col min="6668" max="6668" width="15.54296875" style="229" customWidth="1"/>
    <col min="6669" max="6669" width="13.1796875" style="229" customWidth="1"/>
    <col min="6670" max="6912" width="9.1796875" style="229" customWidth="1"/>
    <col min="6913" max="6913" width="13" style="229" hidden="1" customWidth="1"/>
    <col min="6914" max="6914" width="9.1796875" style="229" customWidth="1"/>
    <col min="6915" max="6915" width="6.54296875" style="229" customWidth="1"/>
    <col min="6916" max="6916" width="22" style="229" customWidth="1"/>
    <col min="6917" max="6917" width="13.81640625" style="229" bestFit="1" customWidth="1"/>
    <col min="6918" max="6918" width="33.1796875" style="229" bestFit="1" customWidth="1"/>
    <col min="6919" max="6919" width="19.81640625" style="229" customWidth="1"/>
    <col min="6920" max="6920" width="30" style="229" customWidth="1"/>
    <col min="6921" max="6921" width="29.81640625" style="229" bestFit="1" customWidth="1"/>
    <col min="6922" max="6922" width="27.54296875" style="229" customWidth="1"/>
    <col min="6923" max="6923" width="19.54296875" style="229" customWidth="1"/>
    <col min="6924" max="6924" width="15.54296875" style="229" customWidth="1"/>
    <col min="6925" max="6925" width="13.1796875" style="229" customWidth="1"/>
    <col min="6926" max="7168" width="9.1796875" style="229" customWidth="1"/>
    <col min="7169" max="7169" width="13" style="229" hidden="1" customWidth="1"/>
    <col min="7170" max="7170" width="9.1796875" style="229" customWidth="1"/>
    <col min="7171" max="7171" width="6.54296875" style="229" customWidth="1"/>
    <col min="7172" max="7172" width="22" style="229" customWidth="1"/>
    <col min="7173" max="7173" width="13.81640625" style="229" bestFit="1" customWidth="1"/>
    <col min="7174" max="7174" width="33.1796875" style="229" bestFit="1" customWidth="1"/>
    <col min="7175" max="7175" width="19.81640625" style="229" customWidth="1"/>
    <col min="7176" max="7176" width="30" style="229" customWidth="1"/>
    <col min="7177" max="7177" width="29.81640625" style="229" bestFit="1" customWidth="1"/>
    <col min="7178" max="7178" width="27.54296875" style="229" customWidth="1"/>
    <col min="7179" max="7179" width="19.54296875" style="229" customWidth="1"/>
    <col min="7180" max="7180" width="15.54296875" style="229" customWidth="1"/>
    <col min="7181" max="7181" width="13.1796875" style="229" customWidth="1"/>
    <col min="7182" max="7424" width="9.1796875" style="229" customWidth="1"/>
    <col min="7425" max="7425" width="13" style="229" hidden="1" customWidth="1"/>
    <col min="7426" max="7426" width="9.1796875" style="229" customWidth="1"/>
    <col min="7427" max="7427" width="6.54296875" style="229" customWidth="1"/>
    <col min="7428" max="7428" width="22" style="229" customWidth="1"/>
    <col min="7429" max="7429" width="13.81640625" style="229" bestFit="1" customWidth="1"/>
    <col min="7430" max="7430" width="33.1796875" style="229" bestFit="1" customWidth="1"/>
    <col min="7431" max="7431" width="19.81640625" style="229" customWidth="1"/>
    <col min="7432" max="7432" width="30" style="229" customWidth="1"/>
    <col min="7433" max="7433" width="29.81640625" style="229" bestFit="1" customWidth="1"/>
    <col min="7434" max="7434" width="27.54296875" style="229" customWidth="1"/>
    <col min="7435" max="7435" width="19.54296875" style="229" customWidth="1"/>
    <col min="7436" max="7436" width="15.54296875" style="229" customWidth="1"/>
    <col min="7437" max="7437" width="13.1796875" style="229" customWidth="1"/>
    <col min="7438" max="7680" width="9.1796875" style="229" customWidth="1"/>
    <col min="7681" max="7681" width="13" style="229" hidden="1" customWidth="1"/>
    <col min="7682" max="7682" width="9.1796875" style="229" customWidth="1"/>
    <col min="7683" max="7683" width="6.54296875" style="229" customWidth="1"/>
    <col min="7684" max="7684" width="22" style="229" customWidth="1"/>
    <col min="7685" max="7685" width="13.81640625" style="229" bestFit="1" customWidth="1"/>
    <col min="7686" max="7686" width="33.1796875" style="229" bestFit="1" customWidth="1"/>
    <col min="7687" max="7687" width="19.81640625" style="229" customWidth="1"/>
    <col min="7688" max="7688" width="30" style="229" customWidth="1"/>
    <col min="7689" max="7689" width="29.81640625" style="229" bestFit="1" customWidth="1"/>
    <col min="7690" max="7690" width="27.54296875" style="229" customWidth="1"/>
    <col min="7691" max="7691" width="19.54296875" style="229" customWidth="1"/>
    <col min="7692" max="7692" width="15.54296875" style="229" customWidth="1"/>
    <col min="7693" max="7693" width="13.1796875" style="229" customWidth="1"/>
    <col min="7694" max="7936" width="9.1796875" style="229" customWidth="1"/>
    <col min="7937" max="7937" width="13" style="229" hidden="1" customWidth="1"/>
    <col min="7938" max="7938" width="9.1796875" style="229" customWidth="1"/>
    <col min="7939" max="7939" width="6.54296875" style="229" customWidth="1"/>
    <col min="7940" max="7940" width="22" style="229" customWidth="1"/>
    <col min="7941" max="7941" width="13.81640625" style="229" bestFit="1" customWidth="1"/>
    <col min="7942" max="7942" width="33.1796875" style="229" bestFit="1" customWidth="1"/>
    <col min="7943" max="7943" width="19.81640625" style="229" customWidth="1"/>
    <col min="7944" max="7944" width="30" style="229" customWidth="1"/>
    <col min="7945" max="7945" width="29.81640625" style="229" bestFit="1" customWidth="1"/>
    <col min="7946" max="7946" width="27.54296875" style="229" customWidth="1"/>
    <col min="7947" max="7947" width="19.54296875" style="229" customWidth="1"/>
    <col min="7948" max="7948" width="15.54296875" style="229" customWidth="1"/>
    <col min="7949" max="7949" width="13.1796875" style="229" customWidth="1"/>
    <col min="7950" max="8192" width="9.1796875" style="229" customWidth="1"/>
    <col min="8193" max="8193" width="13" style="229" hidden="1" customWidth="1"/>
    <col min="8194" max="8194" width="9.1796875" style="229" customWidth="1"/>
    <col min="8195" max="8195" width="6.54296875" style="229" customWidth="1"/>
    <col min="8196" max="8196" width="22" style="229" customWidth="1"/>
    <col min="8197" max="8197" width="13.81640625" style="229" bestFit="1" customWidth="1"/>
    <col min="8198" max="8198" width="33.1796875" style="229" bestFit="1" customWidth="1"/>
    <col min="8199" max="8199" width="19.81640625" style="229" customWidth="1"/>
    <col min="8200" max="8200" width="30" style="229" customWidth="1"/>
    <col min="8201" max="8201" width="29.81640625" style="229" bestFit="1" customWidth="1"/>
    <col min="8202" max="8202" width="27.54296875" style="229" customWidth="1"/>
    <col min="8203" max="8203" width="19.54296875" style="229" customWidth="1"/>
    <col min="8204" max="8204" width="15.54296875" style="229" customWidth="1"/>
    <col min="8205" max="8205" width="13.1796875" style="229" customWidth="1"/>
    <col min="8206" max="8448" width="9.1796875" style="229" customWidth="1"/>
    <col min="8449" max="8449" width="13" style="229" hidden="1" customWidth="1"/>
    <col min="8450" max="8450" width="9.1796875" style="229" customWidth="1"/>
    <col min="8451" max="8451" width="6.54296875" style="229" customWidth="1"/>
    <col min="8452" max="8452" width="22" style="229" customWidth="1"/>
    <col min="8453" max="8453" width="13.81640625" style="229" bestFit="1" customWidth="1"/>
    <col min="8454" max="8454" width="33.1796875" style="229" bestFit="1" customWidth="1"/>
    <col min="8455" max="8455" width="19.81640625" style="229" customWidth="1"/>
    <col min="8456" max="8456" width="30" style="229" customWidth="1"/>
    <col min="8457" max="8457" width="29.81640625" style="229" bestFit="1" customWidth="1"/>
    <col min="8458" max="8458" width="27.54296875" style="229" customWidth="1"/>
    <col min="8459" max="8459" width="19.54296875" style="229" customWidth="1"/>
    <col min="8460" max="8460" width="15.54296875" style="229" customWidth="1"/>
    <col min="8461" max="8461" width="13.1796875" style="229" customWidth="1"/>
    <col min="8462" max="8704" width="9.1796875" style="229" customWidth="1"/>
    <col min="8705" max="8705" width="13" style="229" hidden="1" customWidth="1"/>
    <col min="8706" max="8706" width="9.1796875" style="229" customWidth="1"/>
    <col min="8707" max="8707" width="6.54296875" style="229" customWidth="1"/>
    <col min="8708" max="8708" width="22" style="229" customWidth="1"/>
    <col min="8709" max="8709" width="13.81640625" style="229" bestFit="1" customWidth="1"/>
    <col min="8710" max="8710" width="33.1796875" style="229" bestFit="1" customWidth="1"/>
    <col min="8711" max="8711" width="19.81640625" style="229" customWidth="1"/>
    <col min="8712" max="8712" width="30" style="229" customWidth="1"/>
    <col min="8713" max="8713" width="29.81640625" style="229" bestFit="1" customWidth="1"/>
    <col min="8714" max="8714" width="27.54296875" style="229" customWidth="1"/>
    <col min="8715" max="8715" width="19.54296875" style="229" customWidth="1"/>
    <col min="8716" max="8716" width="15.54296875" style="229" customWidth="1"/>
    <col min="8717" max="8717" width="13.1796875" style="229" customWidth="1"/>
    <col min="8718" max="8960" width="9.1796875" style="229" customWidth="1"/>
    <col min="8961" max="8961" width="13" style="229" hidden="1" customWidth="1"/>
    <col min="8962" max="8962" width="9.1796875" style="229" customWidth="1"/>
    <col min="8963" max="8963" width="6.54296875" style="229" customWidth="1"/>
    <col min="8964" max="8964" width="22" style="229" customWidth="1"/>
    <col min="8965" max="8965" width="13.81640625" style="229" bestFit="1" customWidth="1"/>
    <col min="8966" max="8966" width="33.1796875" style="229" bestFit="1" customWidth="1"/>
    <col min="8967" max="8967" width="19.81640625" style="229" customWidth="1"/>
    <col min="8968" max="8968" width="30" style="229" customWidth="1"/>
    <col min="8969" max="8969" width="29.81640625" style="229" bestFit="1" customWidth="1"/>
    <col min="8970" max="8970" width="27.54296875" style="229" customWidth="1"/>
    <col min="8971" max="8971" width="19.54296875" style="229" customWidth="1"/>
    <col min="8972" max="8972" width="15.54296875" style="229" customWidth="1"/>
    <col min="8973" max="8973" width="13.1796875" style="229" customWidth="1"/>
    <col min="8974" max="9216" width="9.1796875" style="229" customWidth="1"/>
    <col min="9217" max="9217" width="13" style="229" hidden="1" customWidth="1"/>
    <col min="9218" max="9218" width="9.1796875" style="229" customWidth="1"/>
    <col min="9219" max="9219" width="6.54296875" style="229" customWidth="1"/>
    <col min="9220" max="9220" width="22" style="229" customWidth="1"/>
    <col min="9221" max="9221" width="13.81640625" style="229" bestFit="1" customWidth="1"/>
    <col min="9222" max="9222" width="33.1796875" style="229" bestFit="1" customWidth="1"/>
    <col min="9223" max="9223" width="19.81640625" style="229" customWidth="1"/>
    <col min="9224" max="9224" width="30" style="229" customWidth="1"/>
    <col min="9225" max="9225" width="29.81640625" style="229" bestFit="1" customWidth="1"/>
    <col min="9226" max="9226" width="27.54296875" style="229" customWidth="1"/>
    <col min="9227" max="9227" width="19.54296875" style="229" customWidth="1"/>
    <col min="9228" max="9228" width="15.54296875" style="229" customWidth="1"/>
    <col min="9229" max="9229" width="13.1796875" style="229" customWidth="1"/>
    <col min="9230" max="9472" width="9.1796875" style="229" customWidth="1"/>
    <col min="9473" max="9473" width="13" style="229" hidden="1" customWidth="1"/>
    <col min="9474" max="9474" width="9.1796875" style="229" customWidth="1"/>
    <col min="9475" max="9475" width="6.54296875" style="229" customWidth="1"/>
    <col min="9476" max="9476" width="22" style="229" customWidth="1"/>
    <col min="9477" max="9477" width="13.81640625" style="229" bestFit="1" customWidth="1"/>
    <col min="9478" max="9478" width="33.1796875" style="229" bestFit="1" customWidth="1"/>
    <col min="9479" max="9479" width="19.81640625" style="229" customWidth="1"/>
    <col min="9480" max="9480" width="30" style="229" customWidth="1"/>
    <col min="9481" max="9481" width="29.81640625" style="229" bestFit="1" customWidth="1"/>
    <col min="9482" max="9482" width="27.54296875" style="229" customWidth="1"/>
    <col min="9483" max="9483" width="19.54296875" style="229" customWidth="1"/>
    <col min="9484" max="9484" width="15.54296875" style="229" customWidth="1"/>
    <col min="9485" max="9485" width="13.1796875" style="229" customWidth="1"/>
    <col min="9486" max="9728" width="9.1796875" style="229" customWidth="1"/>
    <col min="9729" max="9729" width="13" style="229" hidden="1" customWidth="1"/>
    <col min="9730" max="9730" width="9.1796875" style="229" customWidth="1"/>
    <col min="9731" max="9731" width="6.54296875" style="229" customWidth="1"/>
    <col min="9732" max="9732" width="22" style="229" customWidth="1"/>
    <col min="9733" max="9733" width="13.81640625" style="229" bestFit="1" customWidth="1"/>
    <col min="9734" max="9734" width="33.1796875" style="229" bestFit="1" customWidth="1"/>
    <col min="9735" max="9735" width="19.81640625" style="229" customWidth="1"/>
    <col min="9736" max="9736" width="30" style="229" customWidth="1"/>
    <col min="9737" max="9737" width="29.81640625" style="229" bestFit="1" customWidth="1"/>
    <col min="9738" max="9738" width="27.54296875" style="229" customWidth="1"/>
    <col min="9739" max="9739" width="19.54296875" style="229" customWidth="1"/>
    <col min="9740" max="9740" width="15.54296875" style="229" customWidth="1"/>
    <col min="9741" max="9741" width="13.1796875" style="229" customWidth="1"/>
    <col min="9742" max="9984" width="9.1796875" style="229" customWidth="1"/>
    <col min="9985" max="9985" width="13" style="229" hidden="1" customWidth="1"/>
    <col min="9986" max="9986" width="9.1796875" style="229" customWidth="1"/>
    <col min="9987" max="9987" width="6.54296875" style="229" customWidth="1"/>
    <col min="9988" max="9988" width="22" style="229" customWidth="1"/>
    <col min="9989" max="9989" width="13.81640625" style="229" bestFit="1" customWidth="1"/>
    <col min="9990" max="9990" width="33.1796875" style="229" bestFit="1" customWidth="1"/>
    <col min="9991" max="9991" width="19.81640625" style="229" customWidth="1"/>
    <col min="9992" max="9992" width="30" style="229" customWidth="1"/>
    <col min="9993" max="9993" width="29.81640625" style="229" bestFit="1" customWidth="1"/>
    <col min="9994" max="9994" width="27.54296875" style="229" customWidth="1"/>
    <col min="9995" max="9995" width="19.54296875" style="229" customWidth="1"/>
    <col min="9996" max="9996" width="15.54296875" style="229" customWidth="1"/>
    <col min="9997" max="9997" width="13.1796875" style="229" customWidth="1"/>
    <col min="9998" max="10240" width="9.1796875" style="229" customWidth="1"/>
    <col min="10241" max="10241" width="13" style="229" hidden="1" customWidth="1"/>
    <col min="10242" max="10242" width="9.1796875" style="229" customWidth="1"/>
    <col min="10243" max="10243" width="6.54296875" style="229" customWidth="1"/>
    <col min="10244" max="10244" width="22" style="229" customWidth="1"/>
    <col min="10245" max="10245" width="13.81640625" style="229" bestFit="1" customWidth="1"/>
    <col min="10246" max="10246" width="33.1796875" style="229" bestFit="1" customWidth="1"/>
    <col min="10247" max="10247" width="19.81640625" style="229" customWidth="1"/>
    <col min="10248" max="10248" width="30" style="229" customWidth="1"/>
    <col min="10249" max="10249" width="29.81640625" style="229" bestFit="1" customWidth="1"/>
    <col min="10250" max="10250" width="27.54296875" style="229" customWidth="1"/>
    <col min="10251" max="10251" width="19.54296875" style="229" customWidth="1"/>
    <col min="10252" max="10252" width="15.54296875" style="229" customWidth="1"/>
    <col min="10253" max="10253" width="13.1796875" style="229" customWidth="1"/>
    <col min="10254" max="10496" width="9.1796875" style="229" customWidth="1"/>
    <col min="10497" max="10497" width="13" style="229" hidden="1" customWidth="1"/>
    <col min="10498" max="10498" width="9.1796875" style="229" customWidth="1"/>
    <col min="10499" max="10499" width="6.54296875" style="229" customWidth="1"/>
    <col min="10500" max="10500" width="22" style="229" customWidth="1"/>
    <col min="10501" max="10501" width="13.81640625" style="229" bestFit="1" customWidth="1"/>
    <col min="10502" max="10502" width="33.1796875" style="229" bestFit="1" customWidth="1"/>
    <col min="10503" max="10503" width="19.81640625" style="229" customWidth="1"/>
    <col min="10504" max="10504" width="30" style="229" customWidth="1"/>
    <col min="10505" max="10505" width="29.81640625" style="229" bestFit="1" customWidth="1"/>
    <col min="10506" max="10506" width="27.54296875" style="229" customWidth="1"/>
    <col min="10507" max="10507" width="19.54296875" style="229" customWidth="1"/>
    <col min="10508" max="10508" width="15.54296875" style="229" customWidth="1"/>
    <col min="10509" max="10509" width="13.1796875" style="229" customWidth="1"/>
    <col min="10510" max="10752" width="9.1796875" style="229" customWidth="1"/>
    <col min="10753" max="10753" width="13" style="229" hidden="1" customWidth="1"/>
    <col min="10754" max="10754" width="9.1796875" style="229" customWidth="1"/>
    <col min="10755" max="10755" width="6.54296875" style="229" customWidth="1"/>
    <col min="10756" max="10756" width="22" style="229" customWidth="1"/>
    <col min="10757" max="10757" width="13.81640625" style="229" bestFit="1" customWidth="1"/>
    <col min="10758" max="10758" width="33.1796875" style="229" bestFit="1" customWidth="1"/>
    <col min="10759" max="10759" width="19.81640625" style="229" customWidth="1"/>
    <col min="10760" max="10760" width="30" style="229" customWidth="1"/>
    <col min="10761" max="10761" width="29.81640625" style="229" bestFit="1" customWidth="1"/>
    <col min="10762" max="10762" width="27.54296875" style="229" customWidth="1"/>
    <col min="10763" max="10763" width="19.54296875" style="229" customWidth="1"/>
    <col min="10764" max="10764" width="15.54296875" style="229" customWidth="1"/>
    <col min="10765" max="10765" width="13.1796875" style="229" customWidth="1"/>
    <col min="10766" max="11008" width="9.1796875" style="229" customWidth="1"/>
    <col min="11009" max="11009" width="13" style="229" hidden="1" customWidth="1"/>
    <col min="11010" max="11010" width="9.1796875" style="229" customWidth="1"/>
    <col min="11011" max="11011" width="6.54296875" style="229" customWidth="1"/>
    <col min="11012" max="11012" width="22" style="229" customWidth="1"/>
    <col min="11013" max="11013" width="13.81640625" style="229" bestFit="1" customWidth="1"/>
    <col min="11014" max="11014" width="33.1796875" style="229" bestFit="1" customWidth="1"/>
    <col min="11015" max="11015" width="19.81640625" style="229" customWidth="1"/>
    <col min="11016" max="11016" width="30" style="229" customWidth="1"/>
    <col min="11017" max="11017" width="29.81640625" style="229" bestFit="1" customWidth="1"/>
    <col min="11018" max="11018" width="27.54296875" style="229" customWidth="1"/>
    <col min="11019" max="11019" width="19.54296875" style="229" customWidth="1"/>
    <col min="11020" max="11020" width="15.54296875" style="229" customWidth="1"/>
    <col min="11021" max="11021" width="13.1796875" style="229" customWidth="1"/>
    <col min="11022" max="11264" width="9.1796875" style="229" customWidth="1"/>
    <col min="11265" max="11265" width="13" style="229" hidden="1" customWidth="1"/>
    <col min="11266" max="11266" width="9.1796875" style="229" customWidth="1"/>
    <col min="11267" max="11267" width="6.54296875" style="229" customWidth="1"/>
    <col min="11268" max="11268" width="22" style="229" customWidth="1"/>
    <col min="11269" max="11269" width="13.81640625" style="229" bestFit="1" customWidth="1"/>
    <col min="11270" max="11270" width="33.1796875" style="229" bestFit="1" customWidth="1"/>
    <col min="11271" max="11271" width="19.81640625" style="229" customWidth="1"/>
    <col min="11272" max="11272" width="30" style="229" customWidth="1"/>
    <col min="11273" max="11273" width="29.81640625" style="229" bestFit="1" customWidth="1"/>
    <col min="11274" max="11274" width="27.54296875" style="229" customWidth="1"/>
    <col min="11275" max="11275" width="19.54296875" style="229" customWidth="1"/>
    <col min="11276" max="11276" width="15.54296875" style="229" customWidth="1"/>
    <col min="11277" max="11277" width="13.1796875" style="229" customWidth="1"/>
    <col min="11278" max="11520" width="9.1796875" style="229" customWidth="1"/>
    <col min="11521" max="11521" width="13" style="229" hidden="1" customWidth="1"/>
    <col min="11522" max="11522" width="9.1796875" style="229" customWidth="1"/>
    <col min="11523" max="11523" width="6.54296875" style="229" customWidth="1"/>
    <col min="11524" max="11524" width="22" style="229" customWidth="1"/>
    <col min="11525" max="11525" width="13.81640625" style="229" bestFit="1" customWidth="1"/>
    <col min="11526" max="11526" width="33.1796875" style="229" bestFit="1" customWidth="1"/>
    <col min="11527" max="11527" width="19.81640625" style="229" customWidth="1"/>
    <col min="11528" max="11528" width="30" style="229" customWidth="1"/>
    <col min="11529" max="11529" width="29.81640625" style="229" bestFit="1" customWidth="1"/>
    <col min="11530" max="11530" width="27.54296875" style="229" customWidth="1"/>
    <col min="11531" max="11531" width="19.54296875" style="229" customWidth="1"/>
    <col min="11532" max="11532" width="15.54296875" style="229" customWidth="1"/>
    <col min="11533" max="11533" width="13.1796875" style="229" customWidth="1"/>
    <col min="11534" max="11776" width="9.1796875" style="229" customWidth="1"/>
    <col min="11777" max="11777" width="13" style="229" hidden="1" customWidth="1"/>
    <col min="11778" max="11778" width="9.1796875" style="229" customWidth="1"/>
    <col min="11779" max="11779" width="6.54296875" style="229" customWidth="1"/>
    <col min="11780" max="11780" width="22" style="229" customWidth="1"/>
    <col min="11781" max="11781" width="13.81640625" style="229" bestFit="1" customWidth="1"/>
    <col min="11782" max="11782" width="33.1796875" style="229" bestFit="1" customWidth="1"/>
    <col min="11783" max="11783" width="19.81640625" style="229" customWidth="1"/>
    <col min="11784" max="11784" width="30" style="229" customWidth="1"/>
    <col min="11785" max="11785" width="29.81640625" style="229" bestFit="1" customWidth="1"/>
    <col min="11786" max="11786" width="27.54296875" style="229" customWidth="1"/>
    <col min="11787" max="11787" width="19.54296875" style="229" customWidth="1"/>
    <col min="11788" max="11788" width="15.54296875" style="229" customWidth="1"/>
    <col min="11789" max="11789" width="13.1796875" style="229" customWidth="1"/>
    <col min="11790" max="12032" width="9.1796875" style="229" customWidth="1"/>
    <col min="12033" max="12033" width="13" style="229" hidden="1" customWidth="1"/>
    <col min="12034" max="12034" width="9.1796875" style="229" customWidth="1"/>
    <col min="12035" max="12035" width="6.54296875" style="229" customWidth="1"/>
    <col min="12036" max="12036" width="22" style="229" customWidth="1"/>
    <col min="12037" max="12037" width="13.81640625" style="229" bestFit="1" customWidth="1"/>
    <col min="12038" max="12038" width="33.1796875" style="229" bestFit="1" customWidth="1"/>
    <col min="12039" max="12039" width="19.81640625" style="229" customWidth="1"/>
    <col min="12040" max="12040" width="30" style="229" customWidth="1"/>
    <col min="12041" max="12041" width="29.81640625" style="229" bestFit="1" customWidth="1"/>
    <col min="12042" max="12042" width="27.54296875" style="229" customWidth="1"/>
    <col min="12043" max="12043" width="19.54296875" style="229" customWidth="1"/>
    <col min="12044" max="12044" width="15.54296875" style="229" customWidth="1"/>
    <col min="12045" max="12045" width="13.1796875" style="229" customWidth="1"/>
    <col min="12046" max="12288" width="9.1796875" style="229" customWidth="1"/>
    <col min="12289" max="12289" width="13" style="229" hidden="1" customWidth="1"/>
    <col min="12290" max="12290" width="9.1796875" style="229" customWidth="1"/>
    <col min="12291" max="12291" width="6.54296875" style="229" customWidth="1"/>
    <col min="12292" max="12292" width="22" style="229" customWidth="1"/>
    <col min="12293" max="12293" width="13.81640625" style="229" bestFit="1" customWidth="1"/>
    <col min="12294" max="12294" width="33.1796875" style="229" bestFit="1" customWidth="1"/>
    <col min="12295" max="12295" width="19.81640625" style="229" customWidth="1"/>
    <col min="12296" max="12296" width="30" style="229" customWidth="1"/>
    <col min="12297" max="12297" width="29.81640625" style="229" bestFit="1" customWidth="1"/>
    <col min="12298" max="12298" width="27.54296875" style="229" customWidth="1"/>
    <col min="12299" max="12299" width="19.54296875" style="229" customWidth="1"/>
    <col min="12300" max="12300" width="15.54296875" style="229" customWidth="1"/>
    <col min="12301" max="12301" width="13.1796875" style="229" customWidth="1"/>
    <col min="12302" max="12544" width="9.1796875" style="229" customWidth="1"/>
    <col min="12545" max="12545" width="13" style="229" hidden="1" customWidth="1"/>
    <col min="12546" max="12546" width="9.1796875" style="229" customWidth="1"/>
    <col min="12547" max="12547" width="6.54296875" style="229" customWidth="1"/>
    <col min="12548" max="12548" width="22" style="229" customWidth="1"/>
    <col min="12549" max="12549" width="13.81640625" style="229" bestFit="1" customWidth="1"/>
    <col min="12550" max="12550" width="33.1796875" style="229" bestFit="1" customWidth="1"/>
    <col min="12551" max="12551" width="19.81640625" style="229" customWidth="1"/>
    <col min="12552" max="12552" width="30" style="229" customWidth="1"/>
    <col min="12553" max="12553" width="29.81640625" style="229" bestFit="1" customWidth="1"/>
    <col min="12554" max="12554" width="27.54296875" style="229" customWidth="1"/>
    <col min="12555" max="12555" width="19.54296875" style="229" customWidth="1"/>
    <col min="12556" max="12556" width="15.54296875" style="229" customWidth="1"/>
    <col min="12557" max="12557" width="13.1796875" style="229" customWidth="1"/>
    <col min="12558" max="12800" width="9.1796875" style="229" customWidth="1"/>
    <col min="12801" max="12801" width="13" style="229" hidden="1" customWidth="1"/>
    <col min="12802" max="12802" width="9.1796875" style="229" customWidth="1"/>
    <col min="12803" max="12803" width="6.54296875" style="229" customWidth="1"/>
    <col min="12804" max="12804" width="22" style="229" customWidth="1"/>
    <col min="12805" max="12805" width="13.81640625" style="229" bestFit="1" customWidth="1"/>
    <col min="12806" max="12806" width="33.1796875" style="229" bestFit="1" customWidth="1"/>
    <col min="12807" max="12807" width="19.81640625" style="229" customWidth="1"/>
    <col min="12808" max="12808" width="30" style="229" customWidth="1"/>
    <col min="12809" max="12809" width="29.81640625" style="229" bestFit="1" customWidth="1"/>
    <col min="12810" max="12810" width="27.54296875" style="229" customWidth="1"/>
    <col min="12811" max="12811" width="19.54296875" style="229" customWidth="1"/>
    <col min="12812" max="12812" width="15.54296875" style="229" customWidth="1"/>
    <col min="12813" max="12813" width="13.1796875" style="229" customWidth="1"/>
    <col min="12814" max="13056" width="9.1796875" style="229" customWidth="1"/>
    <col min="13057" max="13057" width="13" style="229" hidden="1" customWidth="1"/>
    <col min="13058" max="13058" width="9.1796875" style="229" customWidth="1"/>
    <col min="13059" max="13059" width="6.54296875" style="229" customWidth="1"/>
    <col min="13060" max="13060" width="22" style="229" customWidth="1"/>
    <col min="13061" max="13061" width="13.81640625" style="229" bestFit="1" customWidth="1"/>
    <col min="13062" max="13062" width="33.1796875" style="229" bestFit="1" customWidth="1"/>
    <col min="13063" max="13063" width="19.81640625" style="229" customWidth="1"/>
    <col min="13064" max="13064" width="30" style="229" customWidth="1"/>
    <col min="13065" max="13065" width="29.81640625" style="229" bestFit="1" customWidth="1"/>
    <col min="13066" max="13066" width="27.54296875" style="229" customWidth="1"/>
    <col min="13067" max="13067" width="19.54296875" style="229" customWidth="1"/>
    <col min="13068" max="13068" width="15.54296875" style="229" customWidth="1"/>
    <col min="13069" max="13069" width="13.1796875" style="229" customWidth="1"/>
    <col min="13070" max="13312" width="9.1796875" style="229" customWidth="1"/>
    <col min="13313" max="13313" width="13" style="229" hidden="1" customWidth="1"/>
    <col min="13314" max="13314" width="9.1796875" style="229" customWidth="1"/>
    <col min="13315" max="13315" width="6.54296875" style="229" customWidth="1"/>
    <col min="13316" max="13316" width="22" style="229" customWidth="1"/>
    <col min="13317" max="13317" width="13.81640625" style="229" bestFit="1" customWidth="1"/>
    <col min="13318" max="13318" width="33.1796875" style="229" bestFit="1" customWidth="1"/>
    <col min="13319" max="13319" width="19.81640625" style="229" customWidth="1"/>
    <col min="13320" max="13320" width="30" style="229" customWidth="1"/>
    <col min="13321" max="13321" width="29.81640625" style="229" bestFit="1" customWidth="1"/>
    <col min="13322" max="13322" width="27.54296875" style="229" customWidth="1"/>
    <col min="13323" max="13323" width="19.54296875" style="229" customWidth="1"/>
    <col min="13324" max="13324" width="15.54296875" style="229" customWidth="1"/>
    <col min="13325" max="13325" width="13.1796875" style="229" customWidth="1"/>
    <col min="13326" max="13568" width="9.1796875" style="229" customWidth="1"/>
    <col min="13569" max="13569" width="13" style="229" hidden="1" customWidth="1"/>
    <col min="13570" max="13570" width="9.1796875" style="229" customWidth="1"/>
    <col min="13571" max="13571" width="6.54296875" style="229" customWidth="1"/>
    <col min="13572" max="13572" width="22" style="229" customWidth="1"/>
    <col min="13573" max="13573" width="13.81640625" style="229" bestFit="1" customWidth="1"/>
    <col min="13574" max="13574" width="33.1796875" style="229" bestFit="1" customWidth="1"/>
    <col min="13575" max="13575" width="19.81640625" style="229" customWidth="1"/>
    <col min="13576" max="13576" width="30" style="229" customWidth="1"/>
    <col min="13577" max="13577" width="29.81640625" style="229" bestFit="1" customWidth="1"/>
    <col min="13578" max="13578" width="27.54296875" style="229" customWidth="1"/>
    <col min="13579" max="13579" width="19.54296875" style="229" customWidth="1"/>
    <col min="13580" max="13580" width="15.54296875" style="229" customWidth="1"/>
    <col min="13581" max="13581" width="13.1796875" style="229" customWidth="1"/>
    <col min="13582" max="13824" width="9.1796875" style="229" customWidth="1"/>
    <col min="13825" max="13825" width="13" style="229" hidden="1" customWidth="1"/>
    <col min="13826" max="13826" width="9.1796875" style="229" customWidth="1"/>
    <col min="13827" max="13827" width="6.54296875" style="229" customWidth="1"/>
    <col min="13828" max="13828" width="22" style="229" customWidth="1"/>
    <col min="13829" max="13829" width="13.81640625" style="229" bestFit="1" customWidth="1"/>
    <col min="13830" max="13830" width="33.1796875" style="229" bestFit="1" customWidth="1"/>
    <col min="13831" max="13831" width="19.81640625" style="229" customWidth="1"/>
    <col min="13832" max="13832" width="30" style="229" customWidth="1"/>
    <col min="13833" max="13833" width="29.81640625" style="229" bestFit="1" customWidth="1"/>
    <col min="13834" max="13834" width="27.54296875" style="229" customWidth="1"/>
    <col min="13835" max="13835" width="19.54296875" style="229" customWidth="1"/>
    <col min="13836" max="13836" width="15.54296875" style="229" customWidth="1"/>
    <col min="13837" max="13837" width="13.1796875" style="229" customWidth="1"/>
    <col min="13838" max="14080" width="9.1796875" style="229" customWidth="1"/>
    <col min="14081" max="14081" width="13" style="229" hidden="1" customWidth="1"/>
    <col min="14082" max="14082" width="9.1796875" style="229" customWidth="1"/>
    <col min="14083" max="14083" width="6.54296875" style="229" customWidth="1"/>
    <col min="14084" max="14084" width="22" style="229" customWidth="1"/>
    <col min="14085" max="14085" width="13.81640625" style="229" bestFit="1" customWidth="1"/>
    <col min="14086" max="14086" width="33.1796875" style="229" bestFit="1" customWidth="1"/>
    <col min="14087" max="14087" width="19.81640625" style="229" customWidth="1"/>
    <col min="14088" max="14088" width="30" style="229" customWidth="1"/>
    <col min="14089" max="14089" width="29.81640625" style="229" bestFit="1" customWidth="1"/>
    <col min="14090" max="14090" width="27.54296875" style="229" customWidth="1"/>
    <col min="14091" max="14091" width="19.54296875" style="229" customWidth="1"/>
    <col min="14092" max="14092" width="15.54296875" style="229" customWidth="1"/>
    <col min="14093" max="14093" width="13.1796875" style="229" customWidth="1"/>
    <col min="14094" max="14336" width="9.1796875" style="229" customWidth="1"/>
    <col min="14337" max="14337" width="13" style="229" hidden="1" customWidth="1"/>
    <col min="14338" max="14338" width="9.1796875" style="229" customWidth="1"/>
    <col min="14339" max="14339" width="6.54296875" style="229" customWidth="1"/>
    <col min="14340" max="14340" width="22" style="229" customWidth="1"/>
    <col min="14341" max="14341" width="13.81640625" style="229" bestFit="1" customWidth="1"/>
    <col min="14342" max="14342" width="33.1796875" style="229" bestFit="1" customWidth="1"/>
    <col min="14343" max="14343" width="19.81640625" style="229" customWidth="1"/>
    <col min="14344" max="14344" width="30" style="229" customWidth="1"/>
    <col min="14345" max="14345" width="29.81640625" style="229" bestFit="1" customWidth="1"/>
    <col min="14346" max="14346" width="27.54296875" style="229" customWidth="1"/>
    <col min="14347" max="14347" width="19.54296875" style="229" customWidth="1"/>
    <col min="14348" max="14348" width="15.54296875" style="229" customWidth="1"/>
    <col min="14349" max="14349" width="13.1796875" style="229" customWidth="1"/>
    <col min="14350" max="14592" width="9.1796875" style="229" customWidth="1"/>
    <col min="14593" max="14593" width="13" style="229" hidden="1" customWidth="1"/>
    <col min="14594" max="14594" width="9.1796875" style="229" customWidth="1"/>
    <col min="14595" max="14595" width="6.54296875" style="229" customWidth="1"/>
    <col min="14596" max="14596" width="22" style="229" customWidth="1"/>
    <col min="14597" max="14597" width="13.81640625" style="229" bestFit="1" customWidth="1"/>
    <col min="14598" max="14598" width="33.1796875" style="229" bestFit="1" customWidth="1"/>
    <col min="14599" max="14599" width="19.81640625" style="229" customWidth="1"/>
    <col min="14600" max="14600" width="30" style="229" customWidth="1"/>
    <col min="14601" max="14601" width="29.81640625" style="229" bestFit="1" customWidth="1"/>
    <col min="14602" max="14602" width="27.54296875" style="229" customWidth="1"/>
    <col min="14603" max="14603" width="19.54296875" style="229" customWidth="1"/>
    <col min="14604" max="14604" width="15.54296875" style="229" customWidth="1"/>
    <col min="14605" max="14605" width="13.1796875" style="229" customWidth="1"/>
    <col min="14606" max="14848" width="9.1796875" style="229" customWidth="1"/>
    <col min="14849" max="14849" width="13" style="229" hidden="1" customWidth="1"/>
    <col min="14850" max="14850" width="9.1796875" style="229" customWidth="1"/>
    <col min="14851" max="14851" width="6.54296875" style="229" customWidth="1"/>
    <col min="14852" max="14852" width="22" style="229" customWidth="1"/>
    <col min="14853" max="14853" width="13.81640625" style="229" bestFit="1" customWidth="1"/>
    <col min="14854" max="14854" width="33.1796875" style="229" bestFit="1" customWidth="1"/>
    <col min="14855" max="14855" width="19.81640625" style="229" customWidth="1"/>
    <col min="14856" max="14856" width="30" style="229" customWidth="1"/>
    <col min="14857" max="14857" width="29.81640625" style="229" bestFit="1" customWidth="1"/>
    <col min="14858" max="14858" width="27.54296875" style="229" customWidth="1"/>
    <col min="14859" max="14859" width="19.54296875" style="229" customWidth="1"/>
    <col min="14860" max="14860" width="15.54296875" style="229" customWidth="1"/>
    <col min="14861" max="14861" width="13.1796875" style="229" customWidth="1"/>
    <col min="14862" max="15104" width="9.1796875" style="229" customWidth="1"/>
    <col min="15105" max="15105" width="13" style="229" hidden="1" customWidth="1"/>
    <col min="15106" max="15106" width="9.1796875" style="229" customWidth="1"/>
    <col min="15107" max="15107" width="6.54296875" style="229" customWidth="1"/>
    <col min="15108" max="15108" width="22" style="229" customWidth="1"/>
    <col min="15109" max="15109" width="13.81640625" style="229" bestFit="1" customWidth="1"/>
    <col min="15110" max="15110" width="33.1796875" style="229" bestFit="1" customWidth="1"/>
    <col min="15111" max="15111" width="19.81640625" style="229" customWidth="1"/>
    <col min="15112" max="15112" width="30" style="229" customWidth="1"/>
    <col min="15113" max="15113" width="29.81640625" style="229" bestFit="1" customWidth="1"/>
    <col min="15114" max="15114" width="27.54296875" style="229" customWidth="1"/>
    <col min="15115" max="15115" width="19.54296875" style="229" customWidth="1"/>
    <col min="15116" max="15116" width="15.54296875" style="229" customWidth="1"/>
    <col min="15117" max="15117" width="13.1796875" style="229" customWidth="1"/>
    <col min="15118" max="15360" width="9.1796875" style="229" customWidth="1"/>
    <col min="15361" max="15361" width="13" style="229" hidden="1" customWidth="1"/>
    <col min="15362" max="15362" width="9.1796875" style="229" customWidth="1"/>
    <col min="15363" max="15363" width="6.54296875" style="229" customWidth="1"/>
    <col min="15364" max="15364" width="22" style="229" customWidth="1"/>
    <col min="15365" max="15365" width="13.81640625" style="229" bestFit="1" customWidth="1"/>
    <col min="15366" max="15366" width="33.1796875" style="229" bestFit="1" customWidth="1"/>
    <col min="15367" max="15367" width="19.81640625" style="229" customWidth="1"/>
    <col min="15368" max="15368" width="30" style="229" customWidth="1"/>
    <col min="15369" max="15369" width="29.81640625" style="229" bestFit="1" customWidth="1"/>
    <col min="15370" max="15370" width="27.54296875" style="229" customWidth="1"/>
    <col min="15371" max="15371" width="19.54296875" style="229" customWidth="1"/>
    <col min="15372" max="15372" width="15.54296875" style="229" customWidth="1"/>
    <col min="15373" max="15373" width="13.1796875" style="229" customWidth="1"/>
    <col min="15374" max="15616" width="9.1796875" style="229" customWidth="1"/>
    <col min="15617" max="15617" width="13" style="229" hidden="1" customWidth="1"/>
    <col min="15618" max="15618" width="9.1796875" style="229" customWidth="1"/>
    <col min="15619" max="15619" width="6.54296875" style="229" customWidth="1"/>
    <col min="15620" max="15620" width="22" style="229" customWidth="1"/>
    <col min="15621" max="15621" width="13.81640625" style="229" bestFit="1" customWidth="1"/>
    <col min="15622" max="15622" width="33.1796875" style="229" bestFit="1" customWidth="1"/>
    <col min="15623" max="15623" width="19.81640625" style="229" customWidth="1"/>
    <col min="15624" max="15624" width="30" style="229" customWidth="1"/>
    <col min="15625" max="15625" width="29.81640625" style="229" bestFit="1" customWidth="1"/>
    <col min="15626" max="15626" width="27.54296875" style="229" customWidth="1"/>
    <col min="15627" max="15627" width="19.54296875" style="229" customWidth="1"/>
    <col min="15628" max="15628" width="15.54296875" style="229" customWidth="1"/>
    <col min="15629" max="15629" width="13.1796875" style="229" customWidth="1"/>
    <col min="15630" max="15872" width="9.1796875" style="229" customWidth="1"/>
    <col min="15873" max="15873" width="13" style="229" hidden="1" customWidth="1"/>
    <col min="15874" max="15874" width="9.1796875" style="229" customWidth="1"/>
    <col min="15875" max="15875" width="6.54296875" style="229" customWidth="1"/>
    <col min="15876" max="15876" width="22" style="229" customWidth="1"/>
    <col min="15877" max="15877" width="13.81640625" style="229" bestFit="1" customWidth="1"/>
    <col min="15878" max="15878" width="33.1796875" style="229" bestFit="1" customWidth="1"/>
    <col min="15879" max="15879" width="19.81640625" style="229" customWidth="1"/>
    <col min="15880" max="15880" width="30" style="229" customWidth="1"/>
    <col min="15881" max="15881" width="29.81640625" style="229" bestFit="1" customWidth="1"/>
    <col min="15882" max="15882" width="27.54296875" style="229" customWidth="1"/>
    <col min="15883" max="15883" width="19.54296875" style="229" customWidth="1"/>
    <col min="15884" max="15884" width="15.54296875" style="229" customWidth="1"/>
    <col min="15885" max="15885" width="13.1796875" style="229" customWidth="1"/>
    <col min="15886" max="16128" width="9.1796875" style="229" customWidth="1"/>
    <col min="16129" max="16129" width="13" style="229" hidden="1" customWidth="1"/>
    <col min="16130" max="16130" width="9.1796875" style="229" customWidth="1"/>
    <col min="16131" max="16131" width="6.54296875" style="229" customWidth="1"/>
    <col min="16132" max="16132" width="22" style="229" customWidth="1"/>
    <col min="16133" max="16133" width="13.81640625" style="229" bestFit="1" customWidth="1"/>
    <col min="16134" max="16134" width="33.1796875" style="229" bestFit="1" customWidth="1"/>
    <col min="16135" max="16135" width="19.81640625" style="229" customWidth="1"/>
    <col min="16136" max="16136" width="30" style="229" customWidth="1"/>
    <col min="16137" max="16137" width="29.81640625" style="229" bestFit="1" customWidth="1"/>
    <col min="16138" max="16138" width="27.54296875" style="229" customWidth="1"/>
    <col min="16139" max="16139" width="19.54296875" style="229" customWidth="1"/>
    <col min="16140" max="16140" width="15.54296875" style="229" customWidth="1"/>
    <col min="16141" max="16141" width="13.1796875" style="229" customWidth="1"/>
    <col min="16142" max="16384" width="9.1796875" style="229" customWidth="1"/>
  </cols>
  <sheetData>
    <row r="2" spans="3:11" ht="15.5" customHeight="1" x14ac:dyDescent="0.35">
      <c r="C2" s="893" t="s">
        <v>669</v>
      </c>
      <c r="D2" s="817"/>
      <c r="E2" s="817"/>
      <c r="F2" s="817"/>
      <c r="G2" s="817"/>
      <c r="H2" s="817"/>
      <c r="I2" s="817"/>
      <c r="J2" s="817"/>
      <c r="K2" s="817"/>
    </row>
    <row r="3" spans="3:11" ht="14.5" customHeight="1" x14ac:dyDescent="0.35">
      <c r="C3" s="836" t="s">
        <v>1143</v>
      </c>
      <c r="D3" s="723"/>
      <c r="E3" s="723"/>
      <c r="F3" s="723"/>
      <c r="G3" s="723"/>
      <c r="H3" s="723"/>
      <c r="I3" s="723"/>
      <c r="J3" s="723"/>
      <c r="K3" s="724"/>
    </row>
    <row r="4" spans="3:11" s="170" customFormat="1" ht="116.25" customHeight="1" x14ac:dyDescent="0.35">
      <c r="C4" s="222">
        <v>12</v>
      </c>
      <c r="D4" s="205" t="s">
        <v>677</v>
      </c>
      <c r="E4" s="206" t="s">
        <v>600</v>
      </c>
      <c r="F4" s="223" t="s">
        <v>678</v>
      </c>
      <c r="G4" s="224" t="s">
        <v>679</v>
      </c>
      <c r="H4" s="230" t="s">
        <v>680</v>
      </c>
      <c r="I4" s="205" t="s">
        <v>681</v>
      </c>
      <c r="J4" s="267" t="s">
        <v>682</v>
      </c>
      <c r="K4" s="206" t="s">
        <v>1493</v>
      </c>
    </row>
    <row r="5" spans="3:11" s="170" customFormat="1" ht="56" customHeight="1" x14ac:dyDescent="0.35">
      <c r="C5" s="222">
        <v>13</v>
      </c>
      <c r="D5" s="205" t="s">
        <v>684</v>
      </c>
      <c r="E5" s="206" t="s">
        <v>636</v>
      </c>
      <c r="F5" s="222" t="s">
        <v>678</v>
      </c>
      <c r="G5" s="224" t="s">
        <v>685</v>
      </c>
      <c r="H5" s="230" t="s">
        <v>686</v>
      </c>
      <c r="I5" s="205" t="s">
        <v>687</v>
      </c>
      <c r="J5" s="205" t="s">
        <v>688</v>
      </c>
      <c r="K5" s="206" t="s">
        <v>1494</v>
      </c>
    </row>
    <row r="6" spans="3:11" ht="42" customHeight="1" x14ac:dyDescent="0.3">
      <c r="C6" s="222">
        <v>14</v>
      </c>
      <c r="D6" s="205" t="s">
        <v>690</v>
      </c>
      <c r="E6" s="206" t="s">
        <v>711</v>
      </c>
      <c r="F6" s="222" t="s">
        <v>692</v>
      </c>
      <c r="G6" s="224" t="s">
        <v>693</v>
      </c>
      <c r="H6" s="230" t="s">
        <v>694</v>
      </c>
      <c r="I6" s="205" t="s">
        <v>695</v>
      </c>
      <c r="J6" s="205" t="s">
        <v>613</v>
      </c>
      <c r="K6" s="206" t="s">
        <v>1495</v>
      </c>
    </row>
    <row r="7" spans="3:11" ht="42" customHeight="1" x14ac:dyDescent="0.3">
      <c r="C7" s="222">
        <v>15</v>
      </c>
      <c r="D7" s="205" t="s">
        <v>697</v>
      </c>
      <c r="E7" s="206" t="s">
        <v>809</v>
      </c>
      <c r="F7" s="222" t="s">
        <v>699</v>
      </c>
      <c r="G7" s="224" t="s">
        <v>700</v>
      </c>
      <c r="H7" s="230" t="s">
        <v>701</v>
      </c>
      <c r="I7" s="205" t="s">
        <v>1261</v>
      </c>
      <c r="J7" s="205" t="s">
        <v>703</v>
      </c>
      <c r="K7" s="206" t="s">
        <v>1496</v>
      </c>
    </row>
    <row r="8" spans="3:11" ht="42" customHeight="1" x14ac:dyDescent="0.3">
      <c r="C8" s="222">
        <v>16</v>
      </c>
      <c r="D8" s="205" t="s">
        <v>704</v>
      </c>
      <c r="E8" s="206" t="s">
        <v>600</v>
      </c>
      <c r="F8" s="222" t="s">
        <v>705</v>
      </c>
      <c r="G8" s="224" t="s">
        <v>706</v>
      </c>
      <c r="H8" s="230" t="s">
        <v>707</v>
      </c>
      <c r="I8" s="205" t="s">
        <v>708</v>
      </c>
      <c r="J8" s="205" t="s">
        <v>709</v>
      </c>
      <c r="K8" s="206" t="s">
        <v>1267</v>
      </c>
    </row>
    <row r="9" spans="3:11" ht="42" customHeight="1" x14ac:dyDescent="0.3">
      <c r="C9" s="222">
        <v>17</v>
      </c>
      <c r="D9" s="205" t="s">
        <v>1268</v>
      </c>
      <c r="E9" s="206" t="s">
        <v>711</v>
      </c>
      <c r="F9" s="222" t="s">
        <v>712</v>
      </c>
      <c r="G9" s="224" t="s">
        <v>713</v>
      </c>
      <c r="H9" s="230" t="s">
        <v>714</v>
      </c>
      <c r="I9" s="205" t="s">
        <v>715</v>
      </c>
      <c r="J9" s="205" t="s">
        <v>613</v>
      </c>
      <c r="K9" s="206" t="s">
        <v>716</v>
      </c>
    </row>
    <row r="10" spans="3:11" ht="42" customHeight="1" x14ac:dyDescent="0.3">
      <c r="C10" s="222">
        <v>18</v>
      </c>
      <c r="D10" s="205" t="s">
        <v>723</v>
      </c>
      <c r="E10" s="206" t="s">
        <v>600</v>
      </c>
      <c r="F10" s="223" t="s">
        <v>724</v>
      </c>
      <c r="G10" s="224" t="s">
        <v>725</v>
      </c>
      <c r="H10" s="230" t="s">
        <v>726</v>
      </c>
      <c r="I10" s="205" t="s">
        <v>727</v>
      </c>
      <c r="J10" s="210" t="s">
        <v>728</v>
      </c>
      <c r="K10" s="206" t="s">
        <v>1275</v>
      </c>
    </row>
    <row r="11" spans="3:11" ht="56" customHeight="1" x14ac:dyDescent="0.3">
      <c r="C11" s="222">
        <v>19</v>
      </c>
      <c r="D11" s="205" t="s">
        <v>730</v>
      </c>
      <c r="E11" s="206" t="s">
        <v>809</v>
      </c>
      <c r="F11" s="222" t="s">
        <v>731</v>
      </c>
      <c r="G11" s="224" t="s">
        <v>1497</v>
      </c>
      <c r="H11" s="230" t="s">
        <v>733</v>
      </c>
      <c r="I11" s="205" t="s">
        <v>734</v>
      </c>
      <c r="J11" s="205" t="s">
        <v>735</v>
      </c>
      <c r="K11" s="209" t="s">
        <v>1498</v>
      </c>
    </row>
    <row r="12" spans="3:11" ht="42" customHeight="1" x14ac:dyDescent="0.3">
      <c r="C12" s="222">
        <v>20</v>
      </c>
      <c r="D12" s="205" t="s">
        <v>737</v>
      </c>
      <c r="E12" s="206" t="s">
        <v>600</v>
      </c>
      <c r="F12" s="223" t="s">
        <v>738</v>
      </c>
      <c r="G12" s="224" t="s">
        <v>739</v>
      </c>
      <c r="H12" s="230" t="s">
        <v>740</v>
      </c>
      <c r="I12" s="205" t="s">
        <v>741</v>
      </c>
      <c r="J12" s="205" t="s">
        <v>660</v>
      </c>
      <c r="K12" s="206" t="s">
        <v>1286</v>
      </c>
    </row>
    <row r="13" spans="3:11" s="232" customFormat="1" ht="42" customHeight="1" x14ac:dyDescent="0.3">
      <c r="C13" s="222">
        <v>21</v>
      </c>
      <c r="D13" s="205" t="s">
        <v>742</v>
      </c>
      <c r="E13" s="206" t="s">
        <v>636</v>
      </c>
      <c r="F13" s="222" t="s">
        <v>738</v>
      </c>
      <c r="G13" s="223" t="s">
        <v>1289</v>
      </c>
      <c r="H13" s="231" t="s">
        <v>744</v>
      </c>
      <c r="I13" s="205" t="s">
        <v>1499</v>
      </c>
      <c r="J13" s="205" t="s">
        <v>666</v>
      </c>
      <c r="K13" s="206" t="s">
        <v>746</v>
      </c>
    </row>
    <row r="14" spans="3:11" ht="15.5" customHeight="1" x14ac:dyDescent="0.35">
      <c r="C14" s="892" t="s">
        <v>668</v>
      </c>
      <c r="D14" s="728"/>
      <c r="E14" s="728"/>
      <c r="F14" s="728"/>
      <c r="G14" s="728"/>
      <c r="H14" s="728"/>
      <c r="I14" s="728"/>
      <c r="J14" s="728"/>
      <c r="K14" s="728"/>
    </row>
  </sheetData>
  <sheetProtection algorithmName="SHA-512" hashValue="cdkl7IyfsUQDXrCwToG8K0+u9snZqfOTSMDUBC0uKo51cUGSyQsJoD7uGiykW54E+mI8gUm0agKa03NTZ4CBWw==" saltValue="4RXQaGw+efAlYYCnPOpqGQ==" spinCount="100000" sheet="1" objects="1" scenarios="1"/>
  <mergeCells count="3">
    <mergeCell ref="C2:K2"/>
    <mergeCell ref="C14:K14"/>
    <mergeCell ref="C3:K3"/>
  </mergeCells>
  <hyperlinks>
    <hyperlink ref="H6" r:id="rId1" display="info@cickenya.com" xr:uid="{00000000-0004-0000-5400-000000000000}"/>
    <hyperlink ref="H8" r:id="rId2" display="mailto:eare@africaonline.co.ke" xr:uid="{00000000-0004-0000-5400-000001000000}"/>
    <hyperlink ref="H9" r:id="rId3" display="mailto:info@fidelityshield.com" xr:uid="{00000000-0004-0000-5400-000002000000}"/>
  </hyperlinks>
  <pageMargins left="0.7" right="0.7" top="0.75" bottom="0.75" header="0.3" footer="0.3"/>
  <headerFooter>
    <oddFooter>&amp;C_x000D_&amp;1#&amp;"Calibri"&amp;11&amp;K000000 Britam Public</oddFooter>
  </headerFooter>
  <drawing r:id="rId4"/>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500-000000000000}">
  <sheetPr codeName="Sheet70">
    <tabColor rgb="FFCC9900"/>
  </sheetPr>
  <dimension ref="B2:J15"/>
  <sheetViews>
    <sheetView zoomScale="80" zoomScaleNormal="80" workbookViewId="0">
      <selection activeCell="I16" sqref="I16"/>
    </sheetView>
  </sheetViews>
  <sheetFormatPr defaultRowHeight="14.5" x14ac:dyDescent="0.35"/>
  <cols>
    <col min="1" max="1" width="12.453125" customWidth="1"/>
    <col min="2" max="2" width="6.54296875" customWidth="1"/>
    <col min="3" max="3" width="24.54296875" style="208" customWidth="1"/>
    <col min="4" max="4" width="15.54296875" style="221" customWidth="1"/>
    <col min="5" max="5" width="33.1796875" bestFit="1" customWidth="1"/>
    <col min="6" max="6" width="19.81640625" style="80" customWidth="1"/>
    <col min="7" max="7" width="30" style="49" customWidth="1"/>
    <col min="8" max="8" width="22.1796875" style="221" customWidth="1"/>
    <col min="9" max="9" width="38.54296875" style="221" customWidth="1"/>
    <col min="10" max="10" width="17.81640625" style="221" customWidth="1"/>
    <col min="11" max="11" width="15.54296875" customWidth="1"/>
    <col min="12" max="12" width="13.1796875" customWidth="1"/>
    <col min="257" max="257" width="9.1796875" customWidth="1"/>
    <col min="258" max="258" width="6.54296875" customWidth="1"/>
    <col min="259" max="259" width="24.54296875" customWidth="1"/>
    <col min="260" max="260" width="15.54296875" customWidth="1"/>
    <col min="261" max="261" width="33.1796875" bestFit="1" customWidth="1"/>
    <col min="262" max="262" width="19.81640625" customWidth="1"/>
    <col min="263" max="263" width="30" customWidth="1"/>
    <col min="264" max="264" width="22.1796875" customWidth="1"/>
    <col min="265" max="265" width="38.54296875" customWidth="1"/>
    <col min="266" max="266" width="17.81640625" customWidth="1"/>
    <col min="267" max="267" width="15.54296875" customWidth="1"/>
    <col min="268" max="268" width="13.1796875" customWidth="1"/>
    <col min="513" max="513" width="9.1796875" customWidth="1"/>
    <col min="514" max="514" width="6.54296875" customWidth="1"/>
    <col min="515" max="515" width="24.54296875" customWidth="1"/>
    <col min="516" max="516" width="15.54296875" customWidth="1"/>
    <col min="517" max="517" width="33.1796875" bestFit="1" customWidth="1"/>
    <col min="518" max="518" width="19.81640625" customWidth="1"/>
    <col min="519" max="519" width="30" customWidth="1"/>
    <col min="520" max="520" width="22.1796875" customWidth="1"/>
    <col min="521" max="521" width="38.54296875" customWidth="1"/>
    <col min="522" max="522" width="17.81640625" customWidth="1"/>
    <col min="523" max="523" width="15.54296875" customWidth="1"/>
    <col min="524" max="524" width="13.1796875" customWidth="1"/>
    <col min="769" max="769" width="9.1796875" customWidth="1"/>
    <col min="770" max="770" width="6.54296875" customWidth="1"/>
    <col min="771" max="771" width="24.54296875" customWidth="1"/>
    <col min="772" max="772" width="15.54296875" customWidth="1"/>
    <col min="773" max="773" width="33.1796875" bestFit="1" customWidth="1"/>
    <col min="774" max="774" width="19.81640625" customWidth="1"/>
    <col min="775" max="775" width="30" customWidth="1"/>
    <col min="776" max="776" width="22.1796875" customWidth="1"/>
    <col min="777" max="777" width="38.54296875" customWidth="1"/>
    <col min="778" max="778" width="17.81640625" customWidth="1"/>
    <col min="779" max="779" width="15.54296875" customWidth="1"/>
    <col min="780" max="780" width="13.1796875" customWidth="1"/>
    <col min="1025" max="1025" width="9.1796875" customWidth="1"/>
    <col min="1026" max="1026" width="6.54296875" customWidth="1"/>
    <col min="1027" max="1027" width="24.54296875" customWidth="1"/>
    <col min="1028" max="1028" width="15.54296875" customWidth="1"/>
    <col min="1029" max="1029" width="33.1796875" bestFit="1" customWidth="1"/>
    <col min="1030" max="1030" width="19.81640625" customWidth="1"/>
    <col min="1031" max="1031" width="30" customWidth="1"/>
    <col min="1032" max="1032" width="22.1796875" customWidth="1"/>
    <col min="1033" max="1033" width="38.54296875" customWidth="1"/>
    <col min="1034" max="1034" width="17.81640625" customWidth="1"/>
    <col min="1035" max="1035" width="15.54296875" customWidth="1"/>
    <col min="1036" max="1036" width="13.1796875" customWidth="1"/>
    <col min="1281" max="1281" width="9.1796875" customWidth="1"/>
    <col min="1282" max="1282" width="6.54296875" customWidth="1"/>
    <col min="1283" max="1283" width="24.54296875" customWidth="1"/>
    <col min="1284" max="1284" width="15.54296875" customWidth="1"/>
    <col min="1285" max="1285" width="33.1796875" bestFit="1" customWidth="1"/>
    <col min="1286" max="1286" width="19.81640625" customWidth="1"/>
    <col min="1287" max="1287" width="30" customWidth="1"/>
    <col min="1288" max="1288" width="22.1796875" customWidth="1"/>
    <col min="1289" max="1289" width="38.54296875" customWidth="1"/>
    <col min="1290" max="1290" width="17.81640625" customWidth="1"/>
    <col min="1291" max="1291" width="15.54296875" customWidth="1"/>
    <col min="1292" max="1292" width="13.1796875" customWidth="1"/>
    <col min="1537" max="1537" width="9.1796875" customWidth="1"/>
    <col min="1538" max="1538" width="6.54296875" customWidth="1"/>
    <col min="1539" max="1539" width="24.54296875" customWidth="1"/>
    <col min="1540" max="1540" width="15.54296875" customWidth="1"/>
    <col min="1541" max="1541" width="33.1796875" bestFit="1" customWidth="1"/>
    <col min="1542" max="1542" width="19.81640625" customWidth="1"/>
    <col min="1543" max="1543" width="30" customWidth="1"/>
    <col min="1544" max="1544" width="22.1796875" customWidth="1"/>
    <col min="1545" max="1545" width="38.54296875" customWidth="1"/>
    <col min="1546" max="1546" width="17.81640625" customWidth="1"/>
    <col min="1547" max="1547" width="15.54296875" customWidth="1"/>
    <col min="1548" max="1548" width="13.1796875" customWidth="1"/>
    <col min="1793" max="1793" width="9.1796875" customWidth="1"/>
    <col min="1794" max="1794" width="6.54296875" customWidth="1"/>
    <col min="1795" max="1795" width="24.54296875" customWidth="1"/>
    <col min="1796" max="1796" width="15.54296875" customWidth="1"/>
    <col min="1797" max="1797" width="33.1796875" bestFit="1" customWidth="1"/>
    <col min="1798" max="1798" width="19.81640625" customWidth="1"/>
    <col min="1799" max="1799" width="30" customWidth="1"/>
    <col min="1800" max="1800" width="22.1796875" customWidth="1"/>
    <col min="1801" max="1801" width="38.54296875" customWidth="1"/>
    <col min="1802" max="1802" width="17.81640625" customWidth="1"/>
    <col min="1803" max="1803" width="15.54296875" customWidth="1"/>
    <col min="1804" max="1804" width="13.1796875" customWidth="1"/>
    <col min="2049" max="2049" width="9.1796875" customWidth="1"/>
    <col min="2050" max="2050" width="6.54296875" customWidth="1"/>
    <col min="2051" max="2051" width="24.54296875" customWidth="1"/>
    <col min="2052" max="2052" width="15.54296875" customWidth="1"/>
    <col min="2053" max="2053" width="33.1796875" bestFit="1" customWidth="1"/>
    <col min="2054" max="2054" width="19.81640625" customWidth="1"/>
    <col min="2055" max="2055" width="30" customWidth="1"/>
    <col min="2056" max="2056" width="22.1796875" customWidth="1"/>
    <col min="2057" max="2057" width="38.54296875" customWidth="1"/>
    <col min="2058" max="2058" width="17.81640625" customWidth="1"/>
    <col min="2059" max="2059" width="15.54296875" customWidth="1"/>
    <col min="2060" max="2060" width="13.1796875" customWidth="1"/>
    <col min="2305" max="2305" width="9.1796875" customWidth="1"/>
    <col min="2306" max="2306" width="6.54296875" customWidth="1"/>
    <col min="2307" max="2307" width="24.54296875" customWidth="1"/>
    <col min="2308" max="2308" width="15.54296875" customWidth="1"/>
    <col min="2309" max="2309" width="33.1796875" bestFit="1" customWidth="1"/>
    <col min="2310" max="2310" width="19.81640625" customWidth="1"/>
    <col min="2311" max="2311" width="30" customWidth="1"/>
    <col min="2312" max="2312" width="22.1796875" customWidth="1"/>
    <col min="2313" max="2313" width="38.54296875" customWidth="1"/>
    <col min="2314" max="2314" width="17.81640625" customWidth="1"/>
    <col min="2315" max="2315" width="15.54296875" customWidth="1"/>
    <col min="2316" max="2316" width="13.1796875" customWidth="1"/>
    <col min="2561" max="2561" width="9.1796875" customWidth="1"/>
    <col min="2562" max="2562" width="6.54296875" customWidth="1"/>
    <col min="2563" max="2563" width="24.54296875" customWidth="1"/>
    <col min="2564" max="2564" width="15.54296875" customWidth="1"/>
    <col min="2565" max="2565" width="33.1796875" bestFit="1" customWidth="1"/>
    <col min="2566" max="2566" width="19.81640625" customWidth="1"/>
    <col min="2567" max="2567" width="30" customWidth="1"/>
    <col min="2568" max="2568" width="22.1796875" customWidth="1"/>
    <col min="2569" max="2569" width="38.54296875" customWidth="1"/>
    <col min="2570" max="2570" width="17.81640625" customWidth="1"/>
    <col min="2571" max="2571" width="15.54296875" customWidth="1"/>
    <col min="2572" max="2572" width="13.1796875" customWidth="1"/>
    <col min="2817" max="2817" width="9.1796875" customWidth="1"/>
    <col min="2818" max="2818" width="6.54296875" customWidth="1"/>
    <col min="2819" max="2819" width="24.54296875" customWidth="1"/>
    <col min="2820" max="2820" width="15.54296875" customWidth="1"/>
    <col min="2821" max="2821" width="33.1796875" bestFit="1" customWidth="1"/>
    <col min="2822" max="2822" width="19.81640625" customWidth="1"/>
    <col min="2823" max="2823" width="30" customWidth="1"/>
    <col min="2824" max="2824" width="22.1796875" customWidth="1"/>
    <col min="2825" max="2825" width="38.54296875" customWidth="1"/>
    <col min="2826" max="2826" width="17.81640625" customWidth="1"/>
    <col min="2827" max="2827" width="15.54296875" customWidth="1"/>
    <col min="2828" max="2828" width="13.1796875" customWidth="1"/>
    <col min="3073" max="3073" width="9.1796875" customWidth="1"/>
    <col min="3074" max="3074" width="6.54296875" customWidth="1"/>
    <col min="3075" max="3075" width="24.54296875" customWidth="1"/>
    <col min="3076" max="3076" width="15.54296875" customWidth="1"/>
    <col min="3077" max="3077" width="33.1796875" bestFit="1" customWidth="1"/>
    <col min="3078" max="3078" width="19.81640625" customWidth="1"/>
    <col min="3079" max="3079" width="30" customWidth="1"/>
    <col min="3080" max="3080" width="22.1796875" customWidth="1"/>
    <col min="3081" max="3081" width="38.54296875" customWidth="1"/>
    <col min="3082" max="3082" width="17.81640625" customWidth="1"/>
    <col min="3083" max="3083" width="15.54296875" customWidth="1"/>
    <col min="3084" max="3084" width="13.1796875" customWidth="1"/>
    <col min="3329" max="3329" width="9.1796875" customWidth="1"/>
    <col min="3330" max="3330" width="6.54296875" customWidth="1"/>
    <col min="3331" max="3331" width="24.54296875" customWidth="1"/>
    <col min="3332" max="3332" width="15.54296875" customWidth="1"/>
    <col min="3333" max="3333" width="33.1796875" bestFit="1" customWidth="1"/>
    <col min="3334" max="3334" width="19.81640625" customWidth="1"/>
    <col min="3335" max="3335" width="30" customWidth="1"/>
    <col min="3336" max="3336" width="22.1796875" customWidth="1"/>
    <col min="3337" max="3337" width="38.54296875" customWidth="1"/>
    <col min="3338" max="3338" width="17.81640625" customWidth="1"/>
    <col min="3339" max="3339" width="15.54296875" customWidth="1"/>
    <col min="3340" max="3340" width="13.1796875" customWidth="1"/>
    <col min="3585" max="3585" width="9.1796875" customWidth="1"/>
    <col min="3586" max="3586" width="6.54296875" customWidth="1"/>
    <col min="3587" max="3587" width="24.54296875" customWidth="1"/>
    <col min="3588" max="3588" width="15.54296875" customWidth="1"/>
    <col min="3589" max="3589" width="33.1796875" bestFit="1" customWidth="1"/>
    <col min="3590" max="3590" width="19.81640625" customWidth="1"/>
    <col min="3591" max="3591" width="30" customWidth="1"/>
    <col min="3592" max="3592" width="22.1796875" customWidth="1"/>
    <col min="3593" max="3593" width="38.54296875" customWidth="1"/>
    <col min="3594" max="3594" width="17.81640625" customWidth="1"/>
    <col min="3595" max="3595" width="15.54296875" customWidth="1"/>
    <col min="3596" max="3596" width="13.1796875" customWidth="1"/>
    <col min="3841" max="3841" width="9.1796875" customWidth="1"/>
    <col min="3842" max="3842" width="6.54296875" customWidth="1"/>
    <col min="3843" max="3843" width="24.54296875" customWidth="1"/>
    <col min="3844" max="3844" width="15.54296875" customWidth="1"/>
    <col min="3845" max="3845" width="33.1796875" bestFit="1" customWidth="1"/>
    <col min="3846" max="3846" width="19.81640625" customWidth="1"/>
    <col min="3847" max="3847" width="30" customWidth="1"/>
    <col min="3848" max="3848" width="22.1796875" customWidth="1"/>
    <col min="3849" max="3849" width="38.54296875" customWidth="1"/>
    <col min="3850" max="3850" width="17.81640625" customWidth="1"/>
    <col min="3851" max="3851" width="15.54296875" customWidth="1"/>
    <col min="3852" max="3852" width="13.1796875" customWidth="1"/>
    <col min="4097" max="4097" width="9.1796875" customWidth="1"/>
    <col min="4098" max="4098" width="6.54296875" customWidth="1"/>
    <col min="4099" max="4099" width="24.54296875" customWidth="1"/>
    <col min="4100" max="4100" width="15.54296875" customWidth="1"/>
    <col min="4101" max="4101" width="33.1796875" bestFit="1" customWidth="1"/>
    <col min="4102" max="4102" width="19.81640625" customWidth="1"/>
    <col min="4103" max="4103" width="30" customWidth="1"/>
    <col min="4104" max="4104" width="22.1796875" customWidth="1"/>
    <col min="4105" max="4105" width="38.54296875" customWidth="1"/>
    <col min="4106" max="4106" width="17.81640625" customWidth="1"/>
    <col min="4107" max="4107" width="15.54296875" customWidth="1"/>
    <col min="4108" max="4108" width="13.1796875" customWidth="1"/>
    <col min="4353" max="4353" width="9.1796875" customWidth="1"/>
    <col min="4354" max="4354" width="6.54296875" customWidth="1"/>
    <col min="4355" max="4355" width="24.54296875" customWidth="1"/>
    <col min="4356" max="4356" width="15.54296875" customWidth="1"/>
    <col min="4357" max="4357" width="33.1796875" bestFit="1" customWidth="1"/>
    <col min="4358" max="4358" width="19.81640625" customWidth="1"/>
    <col min="4359" max="4359" width="30" customWidth="1"/>
    <col min="4360" max="4360" width="22.1796875" customWidth="1"/>
    <col min="4361" max="4361" width="38.54296875" customWidth="1"/>
    <col min="4362" max="4362" width="17.81640625" customWidth="1"/>
    <col min="4363" max="4363" width="15.54296875" customWidth="1"/>
    <col min="4364" max="4364" width="13.1796875" customWidth="1"/>
    <col min="4609" max="4609" width="9.1796875" customWidth="1"/>
    <col min="4610" max="4610" width="6.54296875" customWidth="1"/>
    <col min="4611" max="4611" width="24.54296875" customWidth="1"/>
    <col min="4612" max="4612" width="15.54296875" customWidth="1"/>
    <col min="4613" max="4613" width="33.1796875" bestFit="1" customWidth="1"/>
    <col min="4614" max="4614" width="19.81640625" customWidth="1"/>
    <col min="4615" max="4615" width="30" customWidth="1"/>
    <col min="4616" max="4616" width="22.1796875" customWidth="1"/>
    <col min="4617" max="4617" width="38.54296875" customWidth="1"/>
    <col min="4618" max="4618" width="17.81640625" customWidth="1"/>
    <col min="4619" max="4619" width="15.54296875" customWidth="1"/>
    <col min="4620" max="4620" width="13.1796875" customWidth="1"/>
    <col min="4865" max="4865" width="9.1796875" customWidth="1"/>
    <col min="4866" max="4866" width="6.54296875" customWidth="1"/>
    <col min="4867" max="4867" width="24.54296875" customWidth="1"/>
    <col min="4868" max="4868" width="15.54296875" customWidth="1"/>
    <col min="4869" max="4869" width="33.1796875" bestFit="1" customWidth="1"/>
    <col min="4870" max="4870" width="19.81640625" customWidth="1"/>
    <col min="4871" max="4871" width="30" customWidth="1"/>
    <col min="4872" max="4872" width="22.1796875" customWidth="1"/>
    <col min="4873" max="4873" width="38.54296875" customWidth="1"/>
    <col min="4874" max="4874" width="17.81640625" customWidth="1"/>
    <col min="4875" max="4875" width="15.54296875" customWidth="1"/>
    <col min="4876" max="4876" width="13.1796875" customWidth="1"/>
    <col min="5121" max="5121" width="9.1796875" customWidth="1"/>
    <col min="5122" max="5122" width="6.54296875" customWidth="1"/>
    <col min="5123" max="5123" width="24.54296875" customWidth="1"/>
    <col min="5124" max="5124" width="15.54296875" customWidth="1"/>
    <col min="5125" max="5125" width="33.1796875" bestFit="1" customWidth="1"/>
    <col min="5126" max="5126" width="19.81640625" customWidth="1"/>
    <col min="5127" max="5127" width="30" customWidth="1"/>
    <col min="5128" max="5128" width="22.1796875" customWidth="1"/>
    <col min="5129" max="5129" width="38.54296875" customWidth="1"/>
    <col min="5130" max="5130" width="17.81640625" customWidth="1"/>
    <col min="5131" max="5131" width="15.54296875" customWidth="1"/>
    <col min="5132" max="5132" width="13.1796875" customWidth="1"/>
    <col min="5377" max="5377" width="9.1796875" customWidth="1"/>
    <col min="5378" max="5378" width="6.54296875" customWidth="1"/>
    <col min="5379" max="5379" width="24.54296875" customWidth="1"/>
    <col min="5380" max="5380" width="15.54296875" customWidth="1"/>
    <col min="5381" max="5381" width="33.1796875" bestFit="1" customWidth="1"/>
    <col min="5382" max="5382" width="19.81640625" customWidth="1"/>
    <col min="5383" max="5383" width="30" customWidth="1"/>
    <col min="5384" max="5384" width="22.1796875" customWidth="1"/>
    <col min="5385" max="5385" width="38.54296875" customWidth="1"/>
    <col min="5386" max="5386" width="17.81640625" customWidth="1"/>
    <col min="5387" max="5387" width="15.54296875" customWidth="1"/>
    <col min="5388" max="5388" width="13.1796875" customWidth="1"/>
    <col min="5633" max="5633" width="9.1796875" customWidth="1"/>
    <col min="5634" max="5634" width="6.54296875" customWidth="1"/>
    <col min="5635" max="5635" width="24.54296875" customWidth="1"/>
    <col min="5636" max="5636" width="15.54296875" customWidth="1"/>
    <col min="5637" max="5637" width="33.1796875" bestFit="1" customWidth="1"/>
    <col min="5638" max="5638" width="19.81640625" customWidth="1"/>
    <col min="5639" max="5639" width="30" customWidth="1"/>
    <col min="5640" max="5640" width="22.1796875" customWidth="1"/>
    <col min="5641" max="5641" width="38.54296875" customWidth="1"/>
    <col min="5642" max="5642" width="17.81640625" customWidth="1"/>
    <col min="5643" max="5643" width="15.54296875" customWidth="1"/>
    <col min="5644" max="5644" width="13.1796875" customWidth="1"/>
    <col min="5889" max="5889" width="9.1796875" customWidth="1"/>
    <col min="5890" max="5890" width="6.54296875" customWidth="1"/>
    <col min="5891" max="5891" width="24.54296875" customWidth="1"/>
    <col min="5892" max="5892" width="15.54296875" customWidth="1"/>
    <col min="5893" max="5893" width="33.1796875" bestFit="1" customWidth="1"/>
    <col min="5894" max="5894" width="19.81640625" customWidth="1"/>
    <col min="5895" max="5895" width="30" customWidth="1"/>
    <col min="5896" max="5896" width="22.1796875" customWidth="1"/>
    <col min="5897" max="5897" width="38.54296875" customWidth="1"/>
    <col min="5898" max="5898" width="17.81640625" customWidth="1"/>
    <col min="5899" max="5899" width="15.54296875" customWidth="1"/>
    <col min="5900" max="5900" width="13.1796875" customWidth="1"/>
    <col min="6145" max="6145" width="9.1796875" customWidth="1"/>
    <col min="6146" max="6146" width="6.54296875" customWidth="1"/>
    <col min="6147" max="6147" width="24.54296875" customWidth="1"/>
    <col min="6148" max="6148" width="15.54296875" customWidth="1"/>
    <col min="6149" max="6149" width="33.1796875" bestFit="1" customWidth="1"/>
    <col min="6150" max="6150" width="19.81640625" customWidth="1"/>
    <col min="6151" max="6151" width="30" customWidth="1"/>
    <col min="6152" max="6152" width="22.1796875" customWidth="1"/>
    <col min="6153" max="6153" width="38.54296875" customWidth="1"/>
    <col min="6154" max="6154" width="17.81640625" customWidth="1"/>
    <col min="6155" max="6155" width="15.54296875" customWidth="1"/>
    <col min="6156" max="6156" width="13.1796875" customWidth="1"/>
    <col min="6401" max="6401" width="9.1796875" customWidth="1"/>
    <col min="6402" max="6402" width="6.54296875" customWidth="1"/>
    <col min="6403" max="6403" width="24.54296875" customWidth="1"/>
    <col min="6404" max="6404" width="15.54296875" customWidth="1"/>
    <col min="6405" max="6405" width="33.1796875" bestFit="1" customWidth="1"/>
    <col min="6406" max="6406" width="19.81640625" customWidth="1"/>
    <col min="6407" max="6407" width="30" customWidth="1"/>
    <col min="6408" max="6408" width="22.1796875" customWidth="1"/>
    <col min="6409" max="6409" width="38.54296875" customWidth="1"/>
    <col min="6410" max="6410" width="17.81640625" customWidth="1"/>
    <col min="6411" max="6411" width="15.54296875" customWidth="1"/>
    <col min="6412" max="6412" width="13.1796875" customWidth="1"/>
    <col min="6657" max="6657" width="9.1796875" customWidth="1"/>
    <col min="6658" max="6658" width="6.54296875" customWidth="1"/>
    <col min="6659" max="6659" width="24.54296875" customWidth="1"/>
    <col min="6660" max="6660" width="15.54296875" customWidth="1"/>
    <col min="6661" max="6661" width="33.1796875" bestFit="1" customWidth="1"/>
    <col min="6662" max="6662" width="19.81640625" customWidth="1"/>
    <col min="6663" max="6663" width="30" customWidth="1"/>
    <col min="6664" max="6664" width="22.1796875" customWidth="1"/>
    <col min="6665" max="6665" width="38.54296875" customWidth="1"/>
    <col min="6666" max="6666" width="17.81640625" customWidth="1"/>
    <col min="6667" max="6667" width="15.54296875" customWidth="1"/>
    <col min="6668" max="6668" width="13.1796875" customWidth="1"/>
    <col min="6913" max="6913" width="9.1796875" customWidth="1"/>
    <col min="6914" max="6914" width="6.54296875" customWidth="1"/>
    <col min="6915" max="6915" width="24.54296875" customWidth="1"/>
    <col min="6916" max="6916" width="15.54296875" customWidth="1"/>
    <col min="6917" max="6917" width="33.1796875" bestFit="1" customWidth="1"/>
    <col min="6918" max="6918" width="19.81640625" customWidth="1"/>
    <col min="6919" max="6919" width="30" customWidth="1"/>
    <col min="6920" max="6920" width="22.1796875" customWidth="1"/>
    <col min="6921" max="6921" width="38.54296875" customWidth="1"/>
    <col min="6922" max="6922" width="17.81640625" customWidth="1"/>
    <col min="6923" max="6923" width="15.54296875" customWidth="1"/>
    <col min="6924" max="6924" width="13.1796875" customWidth="1"/>
    <col min="7169" max="7169" width="9.1796875" customWidth="1"/>
    <col min="7170" max="7170" width="6.54296875" customWidth="1"/>
    <col min="7171" max="7171" width="24.54296875" customWidth="1"/>
    <col min="7172" max="7172" width="15.54296875" customWidth="1"/>
    <col min="7173" max="7173" width="33.1796875" bestFit="1" customWidth="1"/>
    <col min="7174" max="7174" width="19.81640625" customWidth="1"/>
    <col min="7175" max="7175" width="30" customWidth="1"/>
    <col min="7176" max="7176" width="22.1796875" customWidth="1"/>
    <col min="7177" max="7177" width="38.54296875" customWidth="1"/>
    <col min="7178" max="7178" width="17.81640625" customWidth="1"/>
    <col min="7179" max="7179" width="15.54296875" customWidth="1"/>
    <col min="7180" max="7180" width="13.1796875" customWidth="1"/>
    <col min="7425" max="7425" width="9.1796875" customWidth="1"/>
    <col min="7426" max="7426" width="6.54296875" customWidth="1"/>
    <col min="7427" max="7427" width="24.54296875" customWidth="1"/>
    <col min="7428" max="7428" width="15.54296875" customWidth="1"/>
    <col min="7429" max="7429" width="33.1796875" bestFit="1" customWidth="1"/>
    <col min="7430" max="7430" width="19.81640625" customWidth="1"/>
    <col min="7431" max="7431" width="30" customWidth="1"/>
    <col min="7432" max="7432" width="22.1796875" customWidth="1"/>
    <col min="7433" max="7433" width="38.54296875" customWidth="1"/>
    <col min="7434" max="7434" width="17.81640625" customWidth="1"/>
    <col min="7435" max="7435" width="15.54296875" customWidth="1"/>
    <col min="7436" max="7436" width="13.1796875" customWidth="1"/>
    <col min="7681" max="7681" width="9.1796875" customWidth="1"/>
    <col min="7682" max="7682" width="6.54296875" customWidth="1"/>
    <col min="7683" max="7683" width="24.54296875" customWidth="1"/>
    <col min="7684" max="7684" width="15.54296875" customWidth="1"/>
    <col min="7685" max="7685" width="33.1796875" bestFit="1" customWidth="1"/>
    <col min="7686" max="7686" width="19.81640625" customWidth="1"/>
    <col min="7687" max="7687" width="30" customWidth="1"/>
    <col min="7688" max="7688" width="22.1796875" customWidth="1"/>
    <col min="7689" max="7689" width="38.54296875" customWidth="1"/>
    <col min="7690" max="7690" width="17.81640625" customWidth="1"/>
    <col min="7691" max="7691" width="15.54296875" customWidth="1"/>
    <col min="7692" max="7692" width="13.1796875" customWidth="1"/>
    <col min="7937" max="7937" width="9.1796875" customWidth="1"/>
    <col min="7938" max="7938" width="6.54296875" customWidth="1"/>
    <col min="7939" max="7939" width="24.54296875" customWidth="1"/>
    <col min="7940" max="7940" width="15.54296875" customWidth="1"/>
    <col min="7941" max="7941" width="33.1796875" bestFit="1" customWidth="1"/>
    <col min="7942" max="7942" width="19.81640625" customWidth="1"/>
    <col min="7943" max="7943" width="30" customWidth="1"/>
    <col min="7944" max="7944" width="22.1796875" customWidth="1"/>
    <col min="7945" max="7945" width="38.54296875" customWidth="1"/>
    <col min="7946" max="7946" width="17.81640625" customWidth="1"/>
    <col min="7947" max="7947" width="15.54296875" customWidth="1"/>
    <col min="7948" max="7948" width="13.1796875" customWidth="1"/>
    <col min="8193" max="8193" width="9.1796875" customWidth="1"/>
    <col min="8194" max="8194" width="6.54296875" customWidth="1"/>
    <col min="8195" max="8195" width="24.54296875" customWidth="1"/>
    <col min="8196" max="8196" width="15.54296875" customWidth="1"/>
    <col min="8197" max="8197" width="33.1796875" bestFit="1" customWidth="1"/>
    <col min="8198" max="8198" width="19.81640625" customWidth="1"/>
    <col min="8199" max="8199" width="30" customWidth="1"/>
    <col min="8200" max="8200" width="22.1796875" customWidth="1"/>
    <col min="8201" max="8201" width="38.54296875" customWidth="1"/>
    <col min="8202" max="8202" width="17.81640625" customWidth="1"/>
    <col min="8203" max="8203" width="15.54296875" customWidth="1"/>
    <col min="8204" max="8204" width="13.1796875" customWidth="1"/>
    <col min="8449" max="8449" width="9.1796875" customWidth="1"/>
    <col min="8450" max="8450" width="6.54296875" customWidth="1"/>
    <col min="8451" max="8451" width="24.54296875" customWidth="1"/>
    <col min="8452" max="8452" width="15.54296875" customWidth="1"/>
    <col min="8453" max="8453" width="33.1796875" bestFit="1" customWidth="1"/>
    <col min="8454" max="8454" width="19.81640625" customWidth="1"/>
    <col min="8455" max="8455" width="30" customWidth="1"/>
    <col min="8456" max="8456" width="22.1796875" customWidth="1"/>
    <col min="8457" max="8457" width="38.54296875" customWidth="1"/>
    <col min="8458" max="8458" width="17.81640625" customWidth="1"/>
    <col min="8459" max="8459" width="15.54296875" customWidth="1"/>
    <col min="8460" max="8460" width="13.1796875" customWidth="1"/>
    <col min="8705" max="8705" width="9.1796875" customWidth="1"/>
    <col min="8706" max="8706" width="6.54296875" customWidth="1"/>
    <col min="8707" max="8707" width="24.54296875" customWidth="1"/>
    <col min="8708" max="8708" width="15.54296875" customWidth="1"/>
    <col min="8709" max="8709" width="33.1796875" bestFit="1" customWidth="1"/>
    <col min="8710" max="8710" width="19.81640625" customWidth="1"/>
    <col min="8711" max="8711" width="30" customWidth="1"/>
    <col min="8712" max="8712" width="22.1796875" customWidth="1"/>
    <col min="8713" max="8713" width="38.54296875" customWidth="1"/>
    <col min="8714" max="8714" width="17.81640625" customWidth="1"/>
    <col min="8715" max="8715" width="15.54296875" customWidth="1"/>
    <col min="8716" max="8716" width="13.1796875" customWidth="1"/>
    <col min="8961" max="8961" width="9.1796875" customWidth="1"/>
    <col min="8962" max="8962" width="6.54296875" customWidth="1"/>
    <col min="8963" max="8963" width="24.54296875" customWidth="1"/>
    <col min="8964" max="8964" width="15.54296875" customWidth="1"/>
    <col min="8965" max="8965" width="33.1796875" bestFit="1" customWidth="1"/>
    <col min="8966" max="8966" width="19.81640625" customWidth="1"/>
    <col min="8967" max="8967" width="30" customWidth="1"/>
    <col min="8968" max="8968" width="22.1796875" customWidth="1"/>
    <col min="8969" max="8969" width="38.54296875" customWidth="1"/>
    <col min="8970" max="8970" width="17.81640625" customWidth="1"/>
    <col min="8971" max="8971" width="15.54296875" customWidth="1"/>
    <col min="8972" max="8972" width="13.1796875" customWidth="1"/>
    <col min="9217" max="9217" width="9.1796875" customWidth="1"/>
    <col min="9218" max="9218" width="6.54296875" customWidth="1"/>
    <col min="9219" max="9219" width="24.54296875" customWidth="1"/>
    <col min="9220" max="9220" width="15.54296875" customWidth="1"/>
    <col min="9221" max="9221" width="33.1796875" bestFit="1" customWidth="1"/>
    <col min="9222" max="9222" width="19.81640625" customWidth="1"/>
    <col min="9223" max="9223" width="30" customWidth="1"/>
    <col min="9224" max="9224" width="22.1796875" customWidth="1"/>
    <col min="9225" max="9225" width="38.54296875" customWidth="1"/>
    <col min="9226" max="9226" width="17.81640625" customWidth="1"/>
    <col min="9227" max="9227" width="15.54296875" customWidth="1"/>
    <col min="9228" max="9228" width="13.1796875" customWidth="1"/>
    <col min="9473" max="9473" width="9.1796875" customWidth="1"/>
    <col min="9474" max="9474" width="6.54296875" customWidth="1"/>
    <col min="9475" max="9475" width="24.54296875" customWidth="1"/>
    <col min="9476" max="9476" width="15.54296875" customWidth="1"/>
    <col min="9477" max="9477" width="33.1796875" bestFit="1" customWidth="1"/>
    <col min="9478" max="9478" width="19.81640625" customWidth="1"/>
    <col min="9479" max="9479" width="30" customWidth="1"/>
    <col min="9480" max="9480" width="22.1796875" customWidth="1"/>
    <col min="9481" max="9481" width="38.54296875" customWidth="1"/>
    <col min="9482" max="9482" width="17.81640625" customWidth="1"/>
    <col min="9483" max="9483" width="15.54296875" customWidth="1"/>
    <col min="9484" max="9484" width="13.1796875" customWidth="1"/>
    <col min="9729" max="9729" width="9.1796875" customWidth="1"/>
    <col min="9730" max="9730" width="6.54296875" customWidth="1"/>
    <col min="9731" max="9731" width="24.54296875" customWidth="1"/>
    <col min="9732" max="9732" width="15.54296875" customWidth="1"/>
    <col min="9733" max="9733" width="33.1796875" bestFit="1" customWidth="1"/>
    <col min="9734" max="9734" width="19.81640625" customWidth="1"/>
    <col min="9735" max="9735" width="30" customWidth="1"/>
    <col min="9736" max="9736" width="22.1796875" customWidth="1"/>
    <col min="9737" max="9737" width="38.54296875" customWidth="1"/>
    <col min="9738" max="9738" width="17.81640625" customWidth="1"/>
    <col min="9739" max="9739" width="15.54296875" customWidth="1"/>
    <col min="9740" max="9740" width="13.1796875" customWidth="1"/>
    <col min="9985" max="9985" width="9.1796875" customWidth="1"/>
    <col min="9986" max="9986" width="6.54296875" customWidth="1"/>
    <col min="9987" max="9987" width="24.54296875" customWidth="1"/>
    <col min="9988" max="9988" width="15.54296875" customWidth="1"/>
    <col min="9989" max="9989" width="33.1796875" bestFit="1" customWidth="1"/>
    <col min="9990" max="9990" width="19.81640625" customWidth="1"/>
    <col min="9991" max="9991" width="30" customWidth="1"/>
    <col min="9992" max="9992" width="22.1796875" customWidth="1"/>
    <col min="9993" max="9993" width="38.54296875" customWidth="1"/>
    <col min="9994" max="9994" width="17.81640625" customWidth="1"/>
    <col min="9995" max="9995" width="15.54296875" customWidth="1"/>
    <col min="9996" max="9996" width="13.1796875" customWidth="1"/>
    <col min="10241" max="10241" width="9.1796875" customWidth="1"/>
    <col min="10242" max="10242" width="6.54296875" customWidth="1"/>
    <col min="10243" max="10243" width="24.54296875" customWidth="1"/>
    <col min="10244" max="10244" width="15.54296875" customWidth="1"/>
    <col min="10245" max="10245" width="33.1796875" bestFit="1" customWidth="1"/>
    <col min="10246" max="10246" width="19.81640625" customWidth="1"/>
    <col min="10247" max="10247" width="30" customWidth="1"/>
    <col min="10248" max="10248" width="22.1796875" customWidth="1"/>
    <col min="10249" max="10249" width="38.54296875" customWidth="1"/>
    <col min="10250" max="10250" width="17.81640625" customWidth="1"/>
    <col min="10251" max="10251" width="15.54296875" customWidth="1"/>
    <col min="10252" max="10252" width="13.1796875" customWidth="1"/>
    <col min="10497" max="10497" width="9.1796875" customWidth="1"/>
    <col min="10498" max="10498" width="6.54296875" customWidth="1"/>
    <col min="10499" max="10499" width="24.54296875" customWidth="1"/>
    <col min="10500" max="10500" width="15.54296875" customWidth="1"/>
    <col min="10501" max="10501" width="33.1796875" bestFit="1" customWidth="1"/>
    <col min="10502" max="10502" width="19.81640625" customWidth="1"/>
    <col min="10503" max="10503" width="30" customWidth="1"/>
    <col min="10504" max="10504" width="22.1796875" customWidth="1"/>
    <col min="10505" max="10505" width="38.54296875" customWidth="1"/>
    <col min="10506" max="10506" width="17.81640625" customWidth="1"/>
    <col min="10507" max="10507" width="15.54296875" customWidth="1"/>
    <col min="10508" max="10508" width="13.1796875" customWidth="1"/>
    <col min="10753" max="10753" width="9.1796875" customWidth="1"/>
    <col min="10754" max="10754" width="6.54296875" customWidth="1"/>
    <col min="10755" max="10755" width="24.54296875" customWidth="1"/>
    <col min="10756" max="10756" width="15.54296875" customWidth="1"/>
    <col min="10757" max="10757" width="33.1796875" bestFit="1" customWidth="1"/>
    <col min="10758" max="10758" width="19.81640625" customWidth="1"/>
    <col min="10759" max="10759" width="30" customWidth="1"/>
    <col min="10760" max="10760" width="22.1796875" customWidth="1"/>
    <col min="10761" max="10761" width="38.54296875" customWidth="1"/>
    <col min="10762" max="10762" width="17.81640625" customWidth="1"/>
    <col min="10763" max="10763" width="15.54296875" customWidth="1"/>
    <col min="10764" max="10764" width="13.1796875" customWidth="1"/>
    <col min="11009" max="11009" width="9.1796875" customWidth="1"/>
    <col min="11010" max="11010" width="6.54296875" customWidth="1"/>
    <col min="11011" max="11011" width="24.54296875" customWidth="1"/>
    <col min="11012" max="11012" width="15.54296875" customWidth="1"/>
    <col min="11013" max="11013" width="33.1796875" bestFit="1" customWidth="1"/>
    <col min="11014" max="11014" width="19.81640625" customWidth="1"/>
    <col min="11015" max="11015" width="30" customWidth="1"/>
    <col min="11016" max="11016" width="22.1796875" customWidth="1"/>
    <col min="11017" max="11017" width="38.54296875" customWidth="1"/>
    <col min="11018" max="11018" width="17.81640625" customWidth="1"/>
    <col min="11019" max="11019" width="15.54296875" customWidth="1"/>
    <col min="11020" max="11020" width="13.1796875" customWidth="1"/>
    <col min="11265" max="11265" width="9.1796875" customWidth="1"/>
    <col min="11266" max="11266" width="6.54296875" customWidth="1"/>
    <col min="11267" max="11267" width="24.54296875" customWidth="1"/>
    <col min="11268" max="11268" width="15.54296875" customWidth="1"/>
    <col min="11269" max="11269" width="33.1796875" bestFit="1" customWidth="1"/>
    <col min="11270" max="11270" width="19.81640625" customWidth="1"/>
    <col min="11271" max="11271" width="30" customWidth="1"/>
    <col min="11272" max="11272" width="22.1796875" customWidth="1"/>
    <col min="11273" max="11273" width="38.54296875" customWidth="1"/>
    <col min="11274" max="11274" width="17.81640625" customWidth="1"/>
    <col min="11275" max="11275" width="15.54296875" customWidth="1"/>
    <col min="11276" max="11276" width="13.1796875" customWidth="1"/>
    <col min="11521" max="11521" width="9.1796875" customWidth="1"/>
    <col min="11522" max="11522" width="6.54296875" customWidth="1"/>
    <col min="11523" max="11523" width="24.54296875" customWidth="1"/>
    <col min="11524" max="11524" width="15.54296875" customWidth="1"/>
    <col min="11525" max="11525" width="33.1796875" bestFit="1" customWidth="1"/>
    <col min="11526" max="11526" width="19.81640625" customWidth="1"/>
    <col min="11527" max="11527" width="30" customWidth="1"/>
    <col min="11528" max="11528" width="22.1796875" customWidth="1"/>
    <col min="11529" max="11529" width="38.54296875" customWidth="1"/>
    <col min="11530" max="11530" width="17.81640625" customWidth="1"/>
    <col min="11531" max="11531" width="15.54296875" customWidth="1"/>
    <col min="11532" max="11532" width="13.1796875" customWidth="1"/>
    <col min="11777" max="11777" width="9.1796875" customWidth="1"/>
    <col min="11778" max="11778" width="6.54296875" customWidth="1"/>
    <col min="11779" max="11779" width="24.54296875" customWidth="1"/>
    <col min="11780" max="11780" width="15.54296875" customWidth="1"/>
    <col min="11781" max="11781" width="33.1796875" bestFit="1" customWidth="1"/>
    <col min="11782" max="11782" width="19.81640625" customWidth="1"/>
    <col min="11783" max="11783" width="30" customWidth="1"/>
    <col min="11784" max="11784" width="22.1796875" customWidth="1"/>
    <col min="11785" max="11785" width="38.54296875" customWidth="1"/>
    <col min="11786" max="11786" width="17.81640625" customWidth="1"/>
    <col min="11787" max="11787" width="15.54296875" customWidth="1"/>
    <col min="11788" max="11788" width="13.1796875" customWidth="1"/>
    <col min="12033" max="12033" width="9.1796875" customWidth="1"/>
    <col min="12034" max="12034" width="6.54296875" customWidth="1"/>
    <col min="12035" max="12035" width="24.54296875" customWidth="1"/>
    <col min="12036" max="12036" width="15.54296875" customWidth="1"/>
    <col min="12037" max="12037" width="33.1796875" bestFit="1" customWidth="1"/>
    <col min="12038" max="12038" width="19.81640625" customWidth="1"/>
    <col min="12039" max="12039" width="30" customWidth="1"/>
    <col min="12040" max="12040" width="22.1796875" customWidth="1"/>
    <col min="12041" max="12041" width="38.54296875" customWidth="1"/>
    <col min="12042" max="12042" width="17.81640625" customWidth="1"/>
    <col min="12043" max="12043" width="15.54296875" customWidth="1"/>
    <col min="12044" max="12044" width="13.1796875" customWidth="1"/>
    <col min="12289" max="12289" width="9.1796875" customWidth="1"/>
    <col min="12290" max="12290" width="6.54296875" customWidth="1"/>
    <col min="12291" max="12291" width="24.54296875" customWidth="1"/>
    <col min="12292" max="12292" width="15.54296875" customWidth="1"/>
    <col min="12293" max="12293" width="33.1796875" bestFit="1" customWidth="1"/>
    <col min="12294" max="12294" width="19.81640625" customWidth="1"/>
    <col min="12295" max="12295" width="30" customWidth="1"/>
    <col min="12296" max="12296" width="22.1796875" customWidth="1"/>
    <col min="12297" max="12297" width="38.54296875" customWidth="1"/>
    <col min="12298" max="12298" width="17.81640625" customWidth="1"/>
    <col min="12299" max="12299" width="15.54296875" customWidth="1"/>
    <col min="12300" max="12300" width="13.1796875" customWidth="1"/>
    <col min="12545" max="12545" width="9.1796875" customWidth="1"/>
    <col min="12546" max="12546" width="6.54296875" customWidth="1"/>
    <col min="12547" max="12547" width="24.54296875" customWidth="1"/>
    <col min="12548" max="12548" width="15.54296875" customWidth="1"/>
    <col min="12549" max="12549" width="33.1796875" bestFit="1" customWidth="1"/>
    <col min="12550" max="12550" width="19.81640625" customWidth="1"/>
    <col min="12551" max="12551" width="30" customWidth="1"/>
    <col min="12552" max="12552" width="22.1796875" customWidth="1"/>
    <col min="12553" max="12553" width="38.54296875" customWidth="1"/>
    <col min="12554" max="12554" width="17.81640625" customWidth="1"/>
    <col min="12555" max="12555" width="15.54296875" customWidth="1"/>
    <col min="12556" max="12556" width="13.1796875" customWidth="1"/>
    <col min="12801" max="12801" width="9.1796875" customWidth="1"/>
    <col min="12802" max="12802" width="6.54296875" customWidth="1"/>
    <col min="12803" max="12803" width="24.54296875" customWidth="1"/>
    <col min="12804" max="12804" width="15.54296875" customWidth="1"/>
    <col min="12805" max="12805" width="33.1796875" bestFit="1" customWidth="1"/>
    <col min="12806" max="12806" width="19.81640625" customWidth="1"/>
    <col min="12807" max="12807" width="30" customWidth="1"/>
    <col min="12808" max="12808" width="22.1796875" customWidth="1"/>
    <col min="12809" max="12809" width="38.54296875" customWidth="1"/>
    <col min="12810" max="12810" width="17.81640625" customWidth="1"/>
    <col min="12811" max="12811" width="15.54296875" customWidth="1"/>
    <col min="12812" max="12812" width="13.1796875" customWidth="1"/>
    <col min="13057" max="13057" width="9.1796875" customWidth="1"/>
    <col min="13058" max="13058" width="6.54296875" customWidth="1"/>
    <col min="13059" max="13059" width="24.54296875" customWidth="1"/>
    <col min="13060" max="13060" width="15.54296875" customWidth="1"/>
    <col min="13061" max="13061" width="33.1796875" bestFit="1" customWidth="1"/>
    <col min="13062" max="13062" width="19.81640625" customWidth="1"/>
    <col min="13063" max="13063" width="30" customWidth="1"/>
    <col min="13064" max="13064" width="22.1796875" customWidth="1"/>
    <col min="13065" max="13065" width="38.54296875" customWidth="1"/>
    <col min="13066" max="13066" width="17.81640625" customWidth="1"/>
    <col min="13067" max="13067" width="15.54296875" customWidth="1"/>
    <col min="13068" max="13068" width="13.1796875" customWidth="1"/>
    <col min="13313" max="13313" width="9.1796875" customWidth="1"/>
    <col min="13314" max="13314" width="6.54296875" customWidth="1"/>
    <col min="13315" max="13315" width="24.54296875" customWidth="1"/>
    <col min="13316" max="13316" width="15.54296875" customWidth="1"/>
    <col min="13317" max="13317" width="33.1796875" bestFit="1" customWidth="1"/>
    <col min="13318" max="13318" width="19.81640625" customWidth="1"/>
    <col min="13319" max="13319" width="30" customWidth="1"/>
    <col min="13320" max="13320" width="22.1796875" customWidth="1"/>
    <col min="13321" max="13321" width="38.54296875" customWidth="1"/>
    <col min="13322" max="13322" width="17.81640625" customWidth="1"/>
    <col min="13323" max="13323" width="15.54296875" customWidth="1"/>
    <col min="13324" max="13324" width="13.1796875" customWidth="1"/>
    <col min="13569" max="13569" width="9.1796875" customWidth="1"/>
    <col min="13570" max="13570" width="6.54296875" customWidth="1"/>
    <col min="13571" max="13571" width="24.54296875" customWidth="1"/>
    <col min="13572" max="13572" width="15.54296875" customWidth="1"/>
    <col min="13573" max="13573" width="33.1796875" bestFit="1" customWidth="1"/>
    <col min="13574" max="13574" width="19.81640625" customWidth="1"/>
    <col min="13575" max="13575" width="30" customWidth="1"/>
    <col min="13576" max="13576" width="22.1796875" customWidth="1"/>
    <col min="13577" max="13577" width="38.54296875" customWidth="1"/>
    <col min="13578" max="13578" width="17.81640625" customWidth="1"/>
    <col min="13579" max="13579" width="15.54296875" customWidth="1"/>
    <col min="13580" max="13580" width="13.1796875" customWidth="1"/>
    <col min="13825" max="13825" width="9.1796875" customWidth="1"/>
    <col min="13826" max="13826" width="6.54296875" customWidth="1"/>
    <col min="13827" max="13827" width="24.54296875" customWidth="1"/>
    <col min="13828" max="13828" width="15.54296875" customWidth="1"/>
    <col min="13829" max="13829" width="33.1796875" bestFit="1" customWidth="1"/>
    <col min="13830" max="13830" width="19.81640625" customWidth="1"/>
    <col min="13831" max="13831" width="30" customWidth="1"/>
    <col min="13832" max="13832" width="22.1796875" customWidth="1"/>
    <col min="13833" max="13833" width="38.54296875" customWidth="1"/>
    <col min="13834" max="13834" width="17.81640625" customWidth="1"/>
    <col min="13835" max="13835" width="15.54296875" customWidth="1"/>
    <col min="13836" max="13836" width="13.1796875" customWidth="1"/>
    <col min="14081" max="14081" width="9.1796875" customWidth="1"/>
    <col min="14082" max="14082" width="6.54296875" customWidth="1"/>
    <col min="14083" max="14083" width="24.54296875" customWidth="1"/>
    <col min="14084" max="14084" width="15.54296875" customWidth="1"/>
    <col min="14085" max="14085" width="33.1796875" bestFit="1" customWidth="1"/>
    <col min="14086" max="14086" width="19.81640625" customWidth="1"/>
    <col min="14087" max="14087" width="30" customWidth="1"/>
    <col min="14088" max="14088" width="22.1796875" customWidth="1"/>
    <col min="14089" max="14089" width="38.54296875" customWidth="1"/>
    <col min="14090" max="14090" width="17.81640625" customWidth="1"/>
    <col min="14091" max="14091" width="15.54296875" customWidth="1"/>
    <col min="14092" max="14092" width="13.1796875" customWidth="1"/>
    <col min="14337" max="14337" width="9.1796875" customWidth="1"/>
    <col min="14338" max="14338" width="6.54296875" customWidth="1"/>
    <col min="14339" max="14339" width="24.54296875" customWidth="1"/>
    <col min="14340" max="14340" width="15.54296875" customWidth="1"/>
    <col min="14341" max="14341" width="33.1796875" bestFit="1" customWidth="1"/>
    <col min="14342" max="14342" width="19.81640625" customWidth="1"/>
    <col min="14343" max="14343" width="30" customWidth="1"/>
    <col min="14344" max="14344" width="22.1796875" customWidth="1"/>
    <col min="14345" max="14345" width="38.54296875" customWidth="1"/>
    <col min="14346" max="14346" width="17.81640625" customWidth="1"/>
    <col min="14347" max="14347" width="15.54296875" customWidth="1"/>
    <col min="14348" max="14348" width="13.1796875" customWidth="1"/>
    <col min="14593" max="14593" width="9.1796875" customWidth="1"/>
    <col min="14594" max="14594" width="6.54296875" customWidth="1"/>
    <col min="14595" max="14595" width="24.54296875" customWidth="1"/>
    <col min="14596" max="14596" width="15.54296875" customWidth="1"/>
    <col min="14597" max="14597" width="33.1796875" bestFit="1" customWidth="1"/>
    <col min="14598" max="14598" width="19.81640625" customWidth="1"/>
    <col min="14599" max="14599" width="30" customWidth="1"/>
    <col min="14600" max="14600" width="22.1796875" customWidth="1"/>
    <col min="14601" max="14601" width="38.54296875" customWidth="1"/>
    <col min="14602" max="14602" width="17.81640625" customWidth="1"/>
    <col min="14603" max="14603" width="15.54296875" customWidth="1"/>
    <col min="14604" max="14604" width="13.1796875" customWidth="1"/>
    <col min="14849" max="14849" width="9.1796875" customWidth="1"/>
    <col min="14850" max="14850" width="6.54296875" customWidth="1"/>
    <col min="14851" max="14851" width="24.54296875" customWidth="1"/>
    <col min="14852" max="14852" width="15.54296875" customWidth="1"/>
    <col min="14853" max="14853" width="33.1796875" bestFit="1" customWidth="1"/>
    <col min="14854" max="14854" width="19.81640625" customWidth="1"/>
    <col min="14855" max="14855" width="30" customWidth="1"/>
    <col min="14856" max="14856" width="22.1796875" customWidth="1"/>
    <col min="14857" max="14857" width="38.54296875" customWidth="1"/>
    <col min="14858" max="14858" width="17.81640625" customWidth="1"/>
    <col min="14859" max="14859" width="15.54296875" customWidth="1"/>
    <col min="14860" max="14860" width="13.1796875" customWidth="1"/>
    <col min="15105" max="15105" width="9.1796875" customWidth="1"/>
    <col min="15106" max="15106" width="6.54296875" customWidth="1"/>
    <col min="15107" max="15107" width="24.54296875" customWidth="1"/>
    <col min="15108" max="15108" width="15.54296875" customWidth="1"/>
    <col min="15109" max="15109" width="33.1796875" bestFit="1" customWidth="1"/>
    <col min="15110" max="15110" width="19.81640625" customWidth="1"/>
    <col min="15111" max="15111" width="30" customWidth="1"/>
    <col min="15112" max="15112" width="22.1796875" customWidth="1"/>
    <col min="15113" max="15113" width="38.54296875" customWidth="1"/>
    <col min="15114" max="15114" width="17.81640625" customWidth="1"/>
    <col min="15115" max="15115" width="15.54296875" customWidth="1"/>
    <col min="15116" max="15116" width="13.1796875" customWidth="1"/>
    <col min="15361" max="15361" width="9.1796875" customWidth="1"/>
    <col min="15362" max="15362" width="6.54296875" customWidth="1"/>
    <col min="15363" max="15363" width="24.54296875" customWidth="1"/>
    <col min="15364" max="15364" width="15.54296875" customWidth="1"/>
    <col min="15365" max="15365" width="33.1796875" bestFit="1" customWidth="1"/>
    <col min="15366" max="15366" width="19.81640625" customWidth="1"/>
    <col min="15367" max="15367" width="30" customWidth="1"/>
    <col min="15368" max="15368" width="22.1796875" customWidth="1"/>
    <col min="15369" max="15369" width="38.54296875" customWidth="1"/>
    <col min="15370" max="15370" width="17.81640625" customWidth="1"/>
    <col min="15371" max="15371" width="15.54296875" customWidth="1"/>
    <col min="15372" max="15372" width="13.1796875" customWidth="1"/>
    <col min="15617" max="15617" width="9.1796875" customWidth="1"/>
    <col min="15618" max="15618" width="6.54296875" customWidth="1"/>
    <col min="15619" max="15619" width="24.54296875" customWidth="1"/>
    <col min="15620" max="15620" width="15.54296875" customWidth="1"/>
    <col min="15621" max="15621" width="33.1796875" bestFit="1" customWidth="1"/>
    <col min="15622" max="15622" width="19.81640625" customWidth="1"/>
    <col min="15623" max="15623" width="30" customWidth="1"/>
    <col min="15624" max="15624" width="22.1796875" customWidth="1"/>
    <col min="15625" max="15625" width="38.54296875" customWidth="1"/>
    <col min="15626" max="15626" width="17.81640625" customWidth="1"/>
    <col min="15627" max="15627" width="15.54296875" customWidth="1"/>
    <col min="15628" max="15628" width="13.1796875" customWidth="1"/>
    <col min="15873" max="15873" width="9.1796875" customWidth="1"/>
    <col min="15874" max="15874" width="6.54296875" customWidth="1"/>
    <col min="15875" max="15875" width="24.54296875" customWidth="1"/>
    <col min="15876" max="15876" width="15.54296875" customWidth="1"/>
    <col min="15877" max="15877" width="33.1796875" bestFit="1" customWidth="1"/>
    <col min="15878" max="15878" width="19.81640625" customWidth="1"/>
    <col min="15879" max="15879" width="30" customWidth="1"/>
    <col min="15880" max="15880" width="22.1796875" customWidth="1"/>
    <col min="15881" max="15881" width="38.54296875" customWidth="1"/>
    <col min="15882" max="15882" width="17.81640625" customWidth="1"/>
    <col min="15883" max="15883" width="15.54296875" customWidth="1"/>
    <col min="15884" max="15884" width="13.1796875" customWidth="1"/>
    <col min="16129" max="16129" width="9.1796875" customWidth="1"/>
    <col min="16130" max="16130" width="6.54296875" customWidth="1"/>
    <col min="16131" max="16131" width="24.54296875" customWidth="1"/>
    <col min="16132" max="16132" width="15.54296875" customWidth="1"/>
    <col min="16133" max="16133" width="33.1796875" bestFit="1" customWidth="1"/>
    <col min="16134" max="16134" width="19.81640625" customWidth="1"/>
    <col min="16135" max="16135" width="30" customWidth="1"/>
    <col min="16136" max="16136" width="22.1796875" customWidth="1"/>
    <col min="16137" max="16137" width="38.54296875" customWidth="1"/>
    <col min="16138" max="16138" width="17.81640625" customWidth="1"/>
    <col min="16139" max="16139" width="15.54296875" customWidth="1"/>
    <col min="16140" max="16140" width="13.1796875" customWidth="1"/>
  </cols>
  <sheetData>
    <row r="2" spans="2:10" ht="15.5" customHeight="1" x14ac:dyDescent="0.35">
      <c r="B2" s="893" t="s">
        <v>377</v>
      </c>
      <c r="C2" s="817"/>
      <c r="D2" s="817"/>
      <c r="E2" s="817"/>
      <c r="F2" s="817"/>
      <c r="G2" s="817"/>
      <c r="H2" s="817"/>
      <c r="I2" s="817"/>
      <c r="J2" s="817"/>
    </row>
    <row r="3" spans="2:10" x14ac:dyDescent="0.35">
      <c r="B3" s="836" t="s">
        <v>1143</v>
      </c>
      <c r="C3" s="723"/>
      <c r="D3" s="723"/>
      <c r="E3" s="723"/>
      <c r="F3" s="723"/>
      <c r="G3" s="723"/>
      <c r="H3" s="723"/>
      <c r="I3" s="723"/>
      <c r="J3" s="724"/>
    </row>
    <row r="4" spans="2:10" s="51" customFormat="1" ht="28" customHeight="1" x14ac:dyDescent="0.3">
      <c r="B4" s="222">
        <v>22</v>
      </c>
      <c r="C4" s="205" t="s">
        <v>924</v>
      </c>
      <c r="D4" s="205" t="s">
        <v>600</v>
      </c>
      <c r="E4" s="223" t="s">
        <v>925</v>
      </c>
      <c r="F4" s="224" t="s">
        <v>1500</v>
      </c>
      <c r="G4" s="225" t="s">
        <v>927</v>
      </c>
      <c r="H4" s="205" t="s">
        <v>1501</v>
      </c>
      <c r="I4" s="205" t="s">
        <v>1502</v>
      </c>
      <c r="J4" s="205" t="s">
        <v>1503</v>
      </c>
    </row>
    <row r="5" spans="2:10" ht="56" customHeight="1" x14ac:dyDescent="0.35">
      <c r="B5" s="222">
        <v>23</v>
      </c>
      <c r="C5" s="205" t="s">
        <v>747</v>
      </c>
      <c r="D5" s="205" t="s">
        <v>809</v>
      </c>
      <c r="E5" s="223" t="s">
        <v>748</v>
      </c>
      <c r="F5" s="226" t="s">
        <v>749</v>
      </c>
      <c r="G5" s="227" t="s">
        <v>750</v>
      </c>
      <c r="H5" s="205" t="s">
        <v>1504</v>
      </c>
      <c r="I5" s="205" t="s">
        <v>752</v>
      </c>
      <c r="J5" s="205" t="s">
        <v>1505</v>
      </c>
    </row>
    <row r="6" spans="2:10" ht="28" customHeight="1" x14ac:dyDescent="0.35">
      <c r="B6" s="222">
        <v>24</v>
      </c>
      <c r="C6" s="205" t="s">
        <v>756</v>
      </c>
      <c r="D6" s="205" t="s">
        <v>711</v>
      </c>
      <c r="E6" s="223" t="s">
        <v>757</v>
      </c>
      <c r="F6" s="224" t="s">
        <v>758</v>
      </c>
      <c r="G6" s="225" t="s">
        <v>759</v>
      </c>
      <c r="H6" s="205" t="s">
        <v>760</v>
      </c>
      <c r="I6" s="205" t="s">
        <v>613</v>
      </c>
      <c r="J6" s="210" t="s">
        <v>761</v>
      </c>
    </row>
    <row r="7" spans="2:10" ht="28.5" customHeight="1" x14ac:dyDescent="0.35">
      <c r="B7" s="222">
        <v>25</v>
      </c>
      <c r="C7" s="205" t="s">
        <v>768</v>
      </c>
      <c r="D7" s="205" t="s">
        <v>600</v>
      </c>
      <c r="E7" s="223" t="s">
        <v>769</v>
      </c>
      <c r="F7" s="224" t="s">
        <v>770</v>
      </c>
      <c r="G7" s="225" t="s">
        <v>771</v>
      </c>
      <c r="H7" s="205" t="s">
        <v>772</v>
      </c>
      <c r="I7" s="205" t="s">
        <v>773</v>
      </c>
      <c r="J7" s="205" t="s">
        <v>1318</v>
      </c>
    </row>
    <row r="8" spans="2:10" ht="70" customHeight="1" x14ac:dyDescent="0.35">
      <c r="B8" s="222">
        <v>26</v>
      </c>
      <c r="C8" s="205" t="s">
        <v>774</v>
      </c>
      <c r="D8" s="205" t="s">
        <v>636</v>
      </c>
      <c r="E8" s="223" t="s">
        <v>775</v>
      </c>
      <c r="F8" s="224" t="s">
        <v>1506</v>
      </c>
      <c r="G8" s="225" t="s">
        <v>1507</v>
      </c>
      <c r="H8" s="205" t="s">
        <v>777</v>
      </c>
      <c r="I8" s="205" t="s">
        <v>778</v>
      </c>
      <c r="J8" s="205" t="s">
        <v>1324</v>
      </c>
    </row>
    <row r="9" spans="2:10" ht="42" customHeight="1" x14ac:dyDescent="0.35">
      <c r="B9" s="222">
        <v>27</v>
      </c>
      <c r="C9" s="205" t="s">
        <v>779</v>
      </c>
      <c r="D9" s="205" t="s">
        <v>600</v>
      </c>
      <c r="E9" s="222" t="s">
        <v>780</v>
      </c>
      <c r="F9" s="223" t="s">
        <v>781</v>
      </c>
      <c r="G9" s="228" t="s">
        <v>782</v>
      </c>
      <c r="H9" s="205" t="s">
        <v>1327</v>
      </c>
      <c r="I9" s="205" t="s">
        <v>784</v>
      </c>
      <c r="J9" s="205" t="s">
        <v>785</v>
      </c>
    </row>
    <row r="10" spans="2:10" ht="84" customHeight="1" x14ac:dyDescent="0.35">
      <c r="B10" s="222">
        <v>28</v>
      </c>
      <c r="C10" s="205" t="s">
        <v>786</v>
      </c>
      <c r="D10" s="205" t="s">
        <v>600</v>
      </c>
      <c r="E10" s="222" t="s">
        <v>787</v>
      </c>
      <c r="F10" s="224" t="s">
        <v>1508</v>
      </c>
      <c r="G10" s="225" t="s">
        <v>788</v>
      </c>
      <c r="H10" s="205" t="s">
        <v>1509</v>
      </c>
      <c r="I10" s="205" t="s">
        <v>790</v>
      </c>
      <c r="J10" s="205" t="s">
        <v>1510</v>
      </c>
    </row>
    <row r="11" spans="2:10" ht="84.5" customHeight="1" x14ac:dyDescent="0.35">
      <c r="B11" s="222">
        <v>29</v>
      </c>
      <c r="C11" s="205" t="s">
        <v>808</v>
      </c>
      <c r="D11" s="205" t="s">
        <v>809</v>
      </c>
      <c r="E11" s="222" t="s">
        <v>810</v>
      </c>
      <c r="F11" s="223" t="s">
        <v>811</v>
      </c>
      <c r="G11" s="228" t="s">
        <v>812</v>
      </c>
      <c r="H11" s="205" t="s">
        <v>813</v>
      </c>
      <c r="I11" s="205" t="s">
        <v>814</v>
      </c>
      <c r="J11" s="205" t="s">
        <v>1511</v>
      </c>
    </row>
    <row r="12" spans="2:10" ht="42" customHeight="1" x14ac:dyDescent="0.35">
      <c r="B12" s="222">
        <v>30</v>
      </c>
      <c r="C12" s="205" t="s">
        <v>816</v>
      </c>
      <c r="D12" s="205" t="s">
        <v>600</v>
      </c>
      <c r="E12" s="223" t="s">
        <v>817</v>
      </c>
      <c r="F12" s="224" t="s">
        <v>818</v>
      </c>
      <c r="G12" s="225" t="s">
        <v>819</v>
      </c>
      <c r="H12" s="205" t="s">
        <v>820</v>
      </c>
      <c r="I12" s="205" t="s">
        <v>821</v>
      </c>
      <c r="J12" s="205" t="s">
        <v>1346</v>
      </c>
    </row>
    <row r="13" spans="2:10" s="51" customFormat="1" ht="42" customHeight="1" x14ac:dyDescent="0.3">
      <c r="B13" s="222">
        <v>31</v>
      </c>
      <c r="C13" s="205" t="s">
        <v>822</v>
      </c>
      <c r="D13" s="205" t="s">
        <v>636</v>
      </c>
      <c r="E13" s="222" t="s">
        <v>817</v>
      </c>
      <c r="F13" s="224" t="s">
        <v>1512</v>
      </c>
      <c r="G13" s="225" t="s">
        <v>819</v>
      </c>
      <c r="H13" s="205" t="s">
        <v>825</v>
      </c>
      <c r="I13" s="205" t="s">
        <v>826</v>
      </c>
      <c r="J13" s="205" t="s">
        <v>1513</v>
      </c>
    </row>
    <row r="14" spans="2:10" ht="28.5" customHeight="1" x14ac:dyDescent="0.35">
      <c r="B14" s="222">
        <v>32</v>
      </c>
      <c r="C14" s="205" t="s">
        <v>828</v>
      </c>
      <c r="D14" s="205" t="s">
        <v>711</v>
      </c>
      <c r="E14" s="222" t="s">
        <v>829</v>
      </c>
      <c r="F14" s="226" t="s">
        <v>830</v>
      </c>
      <c r="G14" s="225" t="s">
        <v>831</v>
      </c>
      <c r="H14" s="205" t="s">
        <v>832</v>
      </c>
      <c r="I14" s="205" t="s">
        <v>1514</v>
      </c>
      <c r="J14" s="205" t="s">
        <v>1515</v>
      </c>
    </row>
    <row r="15" spans="2:10" ht="15.5" customHeight="1" x14ac:dyDescent="0.35">
      <c r="B15" s="892" t="s">
        <v>668</v>
      </c>
      <c r="C15" s="728"/>
      <c r="D15" s="728"/>
      <c r="E15" s="728"/>
      <c r="F15" s="728"/>
      <c r="G15" s="728"/>
      <c r="H15" s="728"/>
      <c r="I15" s="728"/>
      <c r="J15" s="728"/>
    </row>
  </sheetData>
  <sheetProtection algorithmName="SHA-512" hashValue="c11q3+8veI8Q0W4zkaDIA/WJ5yXKqpMr5QvTxj+Vo+kezHVHtZVQPpvAp0PEIa6y5yjSsvMlx1zs+K7F4LeFYg==" saltValue="cRozcuZpmX474FowkftxyQ==" spinCount="100000" sheet="1" objects="1" scenarios="1"/>
  <mergeCells count="3">
    <mergeCell ref="B15:J15"/>
    <mergeCell ref="B3:J3"/>
    <mergeCell ref="B2:J2"/>
  </mergeCells>
  <hyperlinks>
    <hyperlink ref="G4" r:id="rId1" display="info@geminia.co.ke" xr:uid="{00000000-0004-0000-5500-000000000000}"/>
    <hyperlink ref="G5" r:id="rId2" display="info@ghanare.com " xr:uid="{00000000-0004-0000-5500-000001000000}"/>
    <hyperlink ref="G6" r:id="rId3" display="mailto:info@heritage.co.ke" xr:uid="{00000000-0004-0000-5500-000002000000}"/>
    <hyperlink ref="G9" r:id="rId4" display="intra@swiftkenya.com" xr:uid="{00000000-0004-0000-5500-000003000000}"/>
    <hyperlink ref="G10" r:id="rId5" xr:uid="{00000000-0004-0000-5500-000004000000}"/>
    <hyperlink ref="G11" r:id="rId6" display="mailto:kenindia@users.africaonline.co.ke" xr:uid="{00000000-0004-0000-5500-000005000000}"/>
    <hyperlink ref="G12" r:id="rId7" xr:uid="{00000000-0004-0000-5500-000006000000}"/>
    <hyperlink ref="G13" r:id="rId8" xr:uid="{00000000-0004-0000-5500-000007000000}"/>
    <hyperlink ref="G14" r:id="rId9" xr:uid="{00000000-0004-0000-5500-000008000000}"/>
  </hyperlinks>
  <pageMargins left="0.7" right="0.7" top="0.75" bottom="0.75" header="0.3" footer="0.3"/>
  <headerFooter>
    <oddFooter>&amp;C_x000D_&amp;1#&amp;"Calibri"&amp;11&amp;K000000 Britam Public</oddFooter>
  </headerFooter>
  <drawing r:id="rId10"/>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600-000000000000}">
  <sheetPr codeName="Sheet71">
    <tabColor rgb="FFCC9900"/>
  </sheetPr>
  <dimension ref="A2:WVI17"/>
  <sheetViews>
    <sheetView topLeftCell="B1" zoomScale="80" zoomScaleNormal="80" workbookViewId="0"/>
  </sheetViews>
  <sheetFormatPr defaultRowHeight="14.5" x14ac:dyDescent="0.35"/>
  <cols>
    <col min="1" max="1" width="9.1796875" style="215" hidden="1" customWidth="1"/>
    <col min="2" max="2" width="12.1796875" style="215" customWidth="1"/>
    <col min="3" max="3" width="6.54296875" style="215" customWidth="1"/>
    <col min="4" max="4" width="18.453125" style="215" customWidth="1"/>
    <col min="5" max="5" width="14.54296875" style="218" customWidth="1"/>
    <col min="6" max="6" width="33.1796875" style="215" bestFit="1" customWidth="1"/>
    <col min="7" max="7" width="21" style="219" customWidth="1"/>
    <col min="8" max="8" width="33" style="220" customWidth="1"/>
    <col min="9" max="9" width="22.1796875" style="220" customWidth="1"/>
    <col min="10" max="10" width="40.54296875" style="220" customWidth="1"/>
    <col min="11" max="11" width="22.54296875" style="220" customWidth="1"/>
    <col min="12" max="12" width="15.54296875" style="215" customWidth="1"/>
    <col min="13" max="13" width="13.1796875" style="215" customWidth="1"/>
    <col min="14" max="256" width="9.1796875" style="215" customWidth="1"/>
    <col min="257" max="257" width="13" style="215" hidden="1" customWidth="1"/>
    <col min="258" max="258" width="9.1796875" style="215" customWidth="1"/>
    <col min="259" max="259" width="6.54296875" style="215" customWidth="1"/>
    <col min="260" max="260" width="18.453125" style="215" customWidth="1"/>
    <col min="261" max="261" width="14.54296875" style="215" customWidth="1"/>
    <col min="262" max="262" width="33.1796875" style="215" bestFit="1" customWidth="1"/>
    <col min="263" max="263" width="21" style="215" customWidth="1"/>
    <col min="264" max="264" width="33" style="215" customWidth="1"/>
    <col min="265" max="265" width="22.1796875" style="215" customWidth="1"/>
    <col min="266" max="266" width="38.54296875" style="215" customWidth="1"/>
    <col min="267" max="267" width="22.54296875" style="215" customWidth="1"/>
    <col min="268" max="268" width="15.54296875" style="215" customWidth="1"/>
    <col min="269" max="269" width="13.1796875" style="215" customWidth="1"/>
    <col min="270" max="512" width="9.1796875" style="215" customWidth="1"/>
    <col min="513" max="513" width="13" style="215" hidden="1" customWidth="1"/>
    <col min="514" max="514" width="9.1796875" style="215" customWidth="1"/>
    <col min="515" max="515" width="6.54296875" style="215" customWidth="1"/>
    <col min="516" max="516" width="18.453125" style="215" customWidth="1"/>
    <col min="517" max="517" width="14.54296875" style="215" customWidth="1"/>
    <col min="518" max="518" width="33.1796875" style="215" bestFit="1" customWidth="1"/>
    <col min="519" max="519" width="21" style="215" customWidth="1"/>
    <col min="520" max="520" width="33" style="215" customWidth="1"/>
    <col min="521" max="521" width="22.1796875" style="215" customWidth="1"/>
    <col min="522" max="522" width="38.54296875" style="215" customWidth="1"/>
    <col min="523" max="523" width="22.54296875" style="215" customWidth="1"/>
    <col min="524" max="524" width="15.54296875" style="215" customWidth="1"/>
    <col min="525" max="525" width="13.1796875" style="215" customWidth="1"/>
    <col min="526" max="768" width="9.1796875" style="215" customWidth="1"/>
    <col min="769" max="769" width="13" style="215" hidden="1" customWidth="1"/>
    <col min="770" max="770" width="9.1796875" style="215" customWidth="1"/>
    <col min="771" max="771" width="6.54296875" style="215" customWidth="1"/>
    <col min="772" max="772" width="18.453125" style="215" customWidth="1"/>
    <col min="773" max="773" width="14.54296875" style="215" customWidth="1"/>
    <col min="774" max="774" width="33.1796875" style="215" bestFit="1" customWidth="1"/>
    <col min="775" max="775" width="21" style="215" customWidth="1"/>
    <col min="776" max="776" width="33" style="215" customWidth="1"/>
    <col min="777" max="777" width="22.1796875" style="215" customWidth="1"/>
    <col min="778" max="778" width="38.54296875" style="215" customWidth="1"/>
    <col min="779" max="779" width="22.54296875" style="215" customWidth="1"/>
    <col min="780" max="780" width="15.54296875" style="215" customWidth="1"/>
    <col min="781" max="781" width="13.1796875" style="215" customWidth="1"/>
    <col min="782" max="1024" width="9.1796875" style="215" customWidth="1"/>
    <col min="1025" max="1025" width="13" style="215" hidden="1" customWidth="1"/>
    <col min="1026" max="1026" width="9.1796875" style="215" customWidth="1"/>
    <col min="1027" max="1027" width="6.54296875" style="215" customWidth="1"/>
    <col min="1028" max="1028" width="18.453125" style="215" customWidth="1"/>
    <col min="1029" max="1029" width="14.54296875" style="215" customWidth="1"/>
    <col min="1030" max="1030" width="33.1796875" style="215" bestFit="1" customWidth="1"/>
    <col min="1031" max="1031" width="21" style="215" customWidth="1"/>
    <col min="1032" max="1032" width="33" style="215" customWidth="1"/>
    <col min="1033" max="1033" width="22.1796875" style="215" customWidth="1"/>
    <col min="1034" max="1034" width="38.54296875" style="215" customWidth="1"/>
    <col min="1035" max="1035" width="22.54296875" style="215" customWidth="1"/>
    <col min="1036" max="1036" width="15.54296875" style="215" customWidth="1"/>
    <col min="1037" max="1037" width="13.1796875" style="215" customWidth="1"/>
    <col min="1038" max="1280" width="9.1796875" style="215" customWidth="1"/>
    <col min="1281" max="1281" width="13" style="215" hidden="1" customWidth="1"/>
    <col min="1282" max="1282" width="9.1796875" style="215" customWidth="1"/>
    <col min="1283" max="1283" width="6.54296875" style="215" customWidth="1"/>
    <col min="1284" max="1284" width="18.453125" style="215" customWidth="1"/>
    <col min="1285" max="1285" width="14.54296875" style="215" customWidth="1"/>
    <col min="1286" max="1286" width="33.1796875" style="215" bestFit="1" customWidth="1"/>
    <col min="1287" max="1287" width="21" style="215" customWidth="1"/>
    <col min="1288" max="1288" width="33" style="215" customWidth="1"/>
    <col min="1289" max="1289" width="22.1796875" style="215" customWidth="1"/>
    <col min="1290" max="1290" width="38.54296875" style="215" customWidth="1"/>
    <col min="1291" max="1291" width="22.54296875" style="215" customWidth="1"/>
    <col min="1292" max="1292" width="15.54296875" style="215" customWidth="1"/>
    <col min="1293" max="1293" width="13.1796875" style="215" customWidth="1"/>
    <col min="1294" max="1536" width="9.1796875" style="215" customWidth="1"/>
    <col min="1537" max="1537" width="13" style="215" hidden="1" customWidth="1"/>
    <col min="1538" max="1538" width="9.1796875" style="215" customWidth="1"/>
    <col min="1539" max="1539" width="6.54296875" style="215" customWidth="1"/>
    <col min="1540" max="1540" width="18.453125" style="215" customWidth="1"/>
    <col min="1541" max="1541" width="14.54296875" style="215" customWidth="1"/>
    <col min="1542" max="1542" width="33.1796875" style="215" bestFit="1" customWidth="1"/>
    <col min="1543" max="1543" width="21" style="215" customWidth="1"/>
    <col min="1544" max="1544" width="33" style="215" customWidth="1"/>
    <col min="1545" max="1545" width="22.1796875" style="215" customWidth="1"/>
    <col min="1546" max="1546" width="38.54296875" style="215" customWidth="1"/>
    <col min="1547" max="1547" width="22.54296875" style="215" customWidth="1"/>
    <col min="1548" max="1548" width="15.54296875" style="215" customWidth="1"/>
    <col min="1549" max="1549" width="13.1796875" style="215" customWidth="1"/>
    <col min="1550" max="1792" width="9.1796875" style="215" customWidth="1"/>
    <col min="1793" max="1793" width="13" style="215" hidden="1" customWidth="1"/>
    <col min="1794" max="1794" width="9.1796875" style="215" customWidth="1"/>
    <col min="1795" max="1795" width="6.54296875" style="215" customWidth="1"/>
    <col min="1796" max="1796" width="18.453125" style="215" customWidth="1"/>
    <col min="1797" max="1797" width="14.54296875" style="215" customWidth="1"/>
    <col min="1798" max="1798" width="33.1796875" style="215" bestFit="1" customWidth="1"/>
    <col min="1799" max="1799" width="21" style="215" customWidth="1"/>
    <col min="1800" max="1800" width="33" style="215" customWidth="1"/>
    <col min="1801" max="1801" width="22.1796875" style="215" customWidth="1"/>
    <col min="1802" max="1802" width="38.54296875" style="215" customWidth="1"/>
    <col min="1803" max="1803" width="22.54296875" style="215" customWidth="1"/>
    <col min="1804" max="1804" width="15.54296875" style="215" customWidth="1"/>
    <col min="1805" max="1805" width="13.1796875" style="215" customWidth="1"/>
    <col min="1806" max="2048" width="9.1796875" style="215" customWidth="1"/>
    <col min="2049" max="2049" width="13" style="215" hidden="1" customWidth="1"/>
    <col min="2050" max="2050" width="9.1796875" style="215" customWidth="1"/>
    <col min="2051" max="2051" width="6.54296875" style="215" customWidth="1"/>
    <col min="2052" max="2052" width="18.453125" style="215" customWidth="1"/>
    <col min="2053" max="2053" width="14.54296875" style="215" customWidth="1"/>
    <col min="2054" max="2054" width="33.1796875" style="215" bestFit="1" customWidth="1"/>
    <col min="2055" max="2055" width="21" style="215" customWidth="1"/>
    <col min="2056" max="2056" width="33" style="215" customWidth="1"/>
    <col min="2057" max="2057" width="22.1796875" style="215" customWidth="1"/>
    <col min="2058" max="2058" width="38.54296875" style="215" customWidth="1"/>
    <col min="2059" max="2059" width="22.54296875" style="215" customWidth="1"/>
    <col min="2060" max="2060" width="15.54296875" style="215" customWidth="1"/>
    <col min="2061" max="2061" width="13.1796875" style="215" customWidth="1"/>
    <col min="2062" max="2304" width="9.1796875" style="215" customWidth="1"/>
    <col min="2305" max="2305" width="13" style="215" hidden="1" customWidth="1"/>
    <col min="2306" max="2306" width="9.1796875" style="215" customWidth="1"/>
    <col min="2307" max="2307" width="6.54296875" style="215" customWidth="1"/>
    <col min="2308" max="2308" width="18.453125" style="215" customWidth="1"/>
    <col min="2309" max="2309" width="14.54296875" style="215" customWidth="1"/>
    <col min="2310" max="2310" width="33.1796875" style="215" bestFit="1" customWidth="1"/>
    <col min="2311" max="2311" width="21" style="215" customWidth="1"/>
    <col min="2312" max="2312" width="33" style="215" customWidth="1"/>
    <col min="2313" max="2313" width="22.1796875" style="215" customWidth="1"/>
    <col min="2314" max="2314" width="38.54296875" style="215" customWidth="1"/>
    <col min="2315" max="2315" width="22.54296875" style="215" customWidth="1"/>
    <col min="2316" max="2316" width="15.54296875" style="215" customWidth="1"/>
    <col min="2317" max="2317" width="13.1796875" style="215" customWidth="1"/>
    <col min="2318" max="2560" width="9.1796875" style="215" customWidth="1"/>
    <col min="2561" max="2561" width="13" style="215" hidden="1" customWidth="1"/>
    <col min="2562" max="2562" width="9.1796875" style="215" customWidth="1"/>
    <col min="2563" max="2563" width="6.54296875" style="215" customWidth="1"/>
    <col min="2564" max="2564" width="18.453125" style="215" customWidth="1"/>
    <col min="2565" max="2565" width="14.54296875" style="215" customWidth="1"/>
    <col min="2566" max="2566" width="33.1796875" style="215" bestFit="1" customWidth="1"/>
    <col min="2567" max="2567" width="21" style="215" customWidth="1"/>
    <col min="2568" max="2568" width="33" style="215" customWidth="1"/>
    <col min="2569" max="2569" width="22.1796875" style="215" customWidth="1"/>
    <col min="2570" max="2570" width="38.54296875" style="215" customWidth="1"/>
    <col min="2571" max="2571" width="22.54296875" style="215" customWidth="1"/>
    <col min="2572" max="2572" width="15.54296875" style="215" customWidth="1"/>
    <col min="2573" max="2573" width="13.1796875" style="215" customWidth="1"/>
    <col min="2574" max="2816" width="9.1796875" style="215" customWidth="1"/>
    <col min="2817" max="2817" width="13" style="215" hidden="1" customWidth="1"/>
    <col min="2818" max="2818" width="9.1796875" style="215" customWidth="1"/>
    <col min="2819" max="2819" width="6.54296875" style="215" customWidth="1"/>
    <col min="2820" max="2820" width="18.453125" style="215" customWidth="1"/>
    <col min="2821" max="2821" width="14.54296875" style="215" customWidth="1"/>
    <col min="2822" max="2822" width="33.1796875" style="215" bestFit="1" customWidth="1"/>
    <col min="2823" max="2823" width="21" style="215" customWidth="1"/>
    <col min="2824" max="2824" width="33" style="215" customWidth="1"/>
    <col min="2825" max="2825" width="22.1796875" style="215" customWidth="1"/>
    <col min="2826" max="2826" width="38.54296875" style="215" customWidth="1"/>
    <col min="2827" max="2827" width="22.54296875" style="215" customWidth="1"/>
    <col min="2828" max="2828" width="15.54296875" style="215" customWidth="1"/>
    <col min="2829" max="2829" width="13.1796875" style="215" customWidth="1"/>
    <col min="2830" max="3072" width="9.1796875" style="215" customWidth="1"/>
    <col min="3073" max="3073" width="13" style="215" hidden="1" customWidth="1"/>
    <col min="3074" max="3074" width="9.1796875" style="215" customWidth="1"/>
    <col min="3075" max="3075" width="6.54296875" style="215" customWidth="1"/>
    <col min="3076" max="3076" width="18.453125" style="215" customWidth="1"/>
    <col min="3077" max="3077" width="14.54296875" style="215" customWidth="1"/>
    <col min="3078" max="3078" width="33.1796875" style="215" bestFit="1" customWidth="1"/>
    <col min="3079" max="3079" width="21" style="215" customWidth="1"/>
    <col min="3080" max="3080" width="33" style="215" customWidth="1"/>
    <col min="3081" max="3081" width="22.1796875" style="215" customWidth="1"/>
    <col min="3082" max="3082" width="38.54296875" style="215" customWidth="1"/>
    <col min="3083" max="3083" width="22.54296875" style="215" customWidth="1"/>
    <col min="3084" max="3084" width="15.54296875" style="215" customWidth="1"/>
    <col min="3085" max="3085" width="13.1796875" style="215" customWidth="1"/>
    <col min="3086" max="3328" width="9.1796875" style="215" customWidth="1"/>
    <col min="3329" max="3329" width="13" style="215" hidden="1" customWidth="1"/>
    <col min="3330" max="3330" width="9.1796875" style="215" customWidth="1"/>
    <col min="3331" max="3331" width="6.54296875" style="215" customWidth="1"/>
    <col min="3332" max="3332" width="18.453125" style="215" customWidth="1"/>
    <col min="3333" max="3333" width="14.54296875" style="215" customWidth="1"/>
    <col min="3334" max="3334" width="33.1796875" style="215" bestFit="1" customWidth="1"/>
    <col min="3335" max="3335" width="21" style="215" customWidth="1"/>
    <col min="3336" max="3336" width="33" style="215" customWidth="1"/>
    <col min="3337" max="3337" width="22.1796875" style="215" customWidth="1"/>
    <col min="3338" max="3338" width="38.54296875" style="215" customWidth="1"/>
    <col min="3339" max="3339" width="22.54296875" style="215" customWidth="1"/>
    <col min="3340" max="3340" width="15.54296875" style="215" customWidth="1"/>
    <col min="3341" max="3341" width="13.1796875" style="215" customWidth="1"/>
    <col min="3342" max="3584" width="9.1796875" style="215" customWidth="1"/>
    <col min="3585" max="3585" width="13" style="215" hidden="1" customWidth="1"/>
    <col min="3586" max="3586" width="9.1796875" style="215" customWidth="1"/>
    <col min="3587" max="3587" width="6.54296875" style="215" customWidth="1"/>
    <col min="3588" max="3588" width="18.453125" style="215" customWidth="1"/>
    <col min="3589" max="3589" width="14.54296875" style="215" customWidth="1"/>
    <col min="3590" max="3590" width="33.1796875" style="215" bestFit="1" customWidth="1"/>
    <col min="3591" max="3591" width="21" style="215" customWidth="1"/>
    <col min="3592" max="3592" width="33" style="215" customWidth="1"/>
    <col min="3593" max="3593" width="22.1796875" style="215" customWidth="1"/>
    <col min="3594" max="3594" width="38.54296875" style="215" customWidth="1"/>
    <col min="3595" max="3595" width="22.54296875" style="215" customWidth="1"/>
    <col min="3596" max="3596" width="15.54296875" style="215" customWidth="1"/>
    <col min="3597" max="3597" width="13.1796875" style="215" customWidth="1"/>
    <col min="3598" max="3840" width="9.1796875" style="215" customWidth="1"/>
    <col min="3841" max="3841" width="13" style="215" hidden="1" customWidth="1"/>
    <col min="3842" max="3842" width="9.1796875" style="215" customWidth="1"/>
    <col min="3843" max="3843" width="6.54296875" style="215" customWidth="1"/>
    <col min="3844" max="3844" width="18.453125" style="215" customWidth="1"/>
    <col min="3845" max="3845" width="14.54296875" style="215" customWidth="1"/>
    <col min="3846" max="3846" width="33.1796875" style="215" bestFit="1" customWidth="1"/>
    <col min="3847" max="3847" width="21" style="215" customWidth="1"/>
    <col min="3848" max="3848" width="33" style="215" customWidth="1"/>
    <col min="3849" max="3849" width="22.1796875" style="215" customWidth="1"/>
    <col min="3850" max="3850" width="38.54296875" style="215" customWidth="1"/>
    <col min="3851" max="3851" width="22.54296875" style="215" customWidth="1"/>
    <col min="3852" max="3852" width="15.54296875" style="215" customWidth="1"/>
    <col min="3853" max="3853" width="13.1796875" style="215" customWidth="1"/>
    <col min="3854" max="4096" width="9.1796875" style="215" customWidth="1"/>
    <col min="4097" max="4097" width="13" style="215" hidden="1" customWidth="1"/>
    <col min="4098" max="4098" width="9.1796875" style="215" customWidth="1"/>
    <col min="4099" max="4099" width="6.54296875" style="215" customWidth="1"/>
    <col min="4100" max="4100" width="18.453125" style="215" customWidth="1"/>
    <col min="4101" max="4101" width="14.54296875" style="215" customWidth="1"/>
    <col min="4102" max="4102" width="33.1796875" style="215" bestFit="1" customWidth="1"/>
    <col min="4103" max="4103" width="21" style="215" customWidth="1"/>
    <col min="4104" max="4104" width="33" style="215" customWidth="1"/>
    <col min="4105" max="4105" width="22.1796875" style="215" customWidth="1"/>
    <col min="4106" max="4106" width="38.54296875" style="215" customWidth="1"/>
    <col min="4107" max="4107" width="22.54296875" style="215" customWidth="1"/>
    <col min="4108" max="4108" width="15.54296875" style="215" customWidth="1"/>
    <col min="4109" max="4109" width="13.1796875" style="215" customWidth="1"/>
    <col min="4110" max="4352" width="9.1796875" style="215" customWidth="1"/>
    <col min="4353" max="4353" width="13" style="215" hidden="1" customWidth="1"/>
    <col min="4354" max="4354" width="9.1796875" style="215" customWidth="1"/>
    <col min="4355" max="4355" width="6.54296875" style="215" customWidth="1"/>
    <col min="4356" max="4356" width="18.453125" style="215" customWidth="1"/>
    <col min="4357" max="4357" width="14.54296875" style="215" customWidth="1"/>
    <col min="4358" max="4358" width="33.1796875" style="215" bestFit="1" customWidth="1"/>
    <col min="4359" max="4359" width="21" style="215" customWidth="1"/>
    <col min="4360" max="4360" width="33" style="215" customWidth="1"/>
    <col min="4361" max="4361" width="22.1796875" style="215" customWidth="1"/>
    <col min="4362" max="4362" width="38.54296875" style="215" customWidth="1"/>
    <col min="4363" max="4363" width="22.54296875" style="215" customWidth="1"/>
    <col min="4364" max="4364" width="15.54296875" style="215" customWidth="1"/>
    <col min="4365" max="4365" width="13.1796875" style="215" customWidth="1"/>
    <col min="4366" max="4608" width="9.1796875" style="215" customWidth="1"/>
    <col min="4609" max="4609" width="13" style="215" hidden="1" customWidth="1"/>
    <col min="4610" max="4610" width="9.1796875" style="215" customWidth="1"/>
    <col min="4611" max="4611" width="6.54296875" style="215" customWidth="1"/>
    <col min="4612" max="4612" width="18.453125" style="215" customWidth="1"/>
    <col min="4613" max="4613" width="14.54296875" style="215" customWidth="1"/>
    <col min="4614" max="4614" width="33.1796875" style="215" bestFit="1" customWidth="1"/>
    <col min="4615" max="4615" width="21" style="215" customWidth="1"/>
    <col min="4616" max="4616" width="33" style="215" customWidth="1"/>
    <col min="4617" max="4617" width="22.1796875" style="215" customWidth="1"/>
    <col min="4618" max="4618" width="38.54296875" style="215" customWidth="1"/>
    <col min="4619" max="4619" width="22.54296875" style="215" customWidth="1"/>
    <col min="4620" max="4620" width="15.54296875" style="215" customWidth="1"/>
    <col min="4621" max="4621" width="13.1796875" style="215" customWidth="1"/>
    <col min="4622" max="4864" width="9.1796875" style="215" customWidth="1"/>
    <col min="4865" max="4865" width="13" style="215" hidden="1" customWidth="1"/>
    <col min="4866" max="4866" width="9.1796875" style="215" customWidth="1"/>
    <col min="4867" max="4867" width="6.54296875" style="215" customWidth="1"/>
    <col min="4868" max="4868" width="18.453125" style="215" customWidth="1"/>
    <col min="4869" max="4869" width="14.54296875" style="215" customWidth="1"/>
    <col min="4870" max="4870" width="33.1796875" style="215" bestFit="1" customWidth="1"/>
    <col min="4871" max="4871" width="21" style="215" customWidth="1"/>
    <col min="4872" max="4872" width="33" style="215" customWidth="1"/>
    <col min="4873" max="4873" width="22.1796875" style="215" customWidth="1"/>
    <col min="4874" max="4874" width="38.54296875" style="215" customWidth="1"/>
    <col min="4875" max="4875" width="22.54296875" style="215" customWidth="1"/>
    <col min="4876" max="4876" width="15.54296875" style="215" customWidth="1"/>
    <col min="4877" max="4877" width="13.1796875" style="215" customWidth="1"/>
    <col min="4878" max="5120" width="9.1796875" style="215" customWidth="1"/>
    <col min="5121" max="5121" width="13" style="215" hidden="1" customWidth="1"/>
    <col min="5122" max="5122" width="9.1796875" style="215" customWidth="1"/>
    <col min="5123" max="5123" width="6.54296875" style="215" customWidth="1"/>
    <col min="5124" max="5124" width="18.453125" style="215" customWidth="1"/>
    <col min="5125" max="5125" width="14.54296875" style="215" customWidth="1"/>
    <col min="5126" max="5126" width="33.1796875" style="215" bestFit="1" customWidth="1"/>
    <col min="5127" max="5127" width="21" style="215" customWidth="1"/>
    <col min="5128" max="5128" width="33" style="215" customWidth="1"/>
    <col min="5129" max="5129" width="22.1796875" style="215" customWidth="1"/>
    <col min="5130" max="5130" width="38.54296875" style="215" customWidth="1"/>
    <col min="5131" max="5131" width="22.54296875" style="215" customWidth="1"/>
    <col min="5132" max="5132" width="15.54296875" style="215" customWidth="1"/>
    <col min="5133" max="5133" width="13.1796875" style="215" customWidth="1"/>
    <col min="5134" max="5376" width="9.1796875" style="215" customWidth="1"/>
    <col min="5377" max="5377" width="13" style="215" hidden="1" customWidth="1"/>
    <col min="5378" max="5378" width="9.1796875" style="215" customWidth="1"/>
    <col min="5379" max="5379" width="6.54296875" style="215" customWidth="1"/>
    <col min="5380" max="5380" width="18.453125" style="215" customWidth="1"/>
    <col min="5381" max="5381" width="14.54296875" style="215" customWidth="1"/>
    <col min="5382" max="5382" width="33.1796875" style="215" bestFit="1" customWidth="1"/>
    <col min="5383" max="5383" width="21" style="215" customWidth="1"/>
    <col min="5384" max="5384" width="33" style="215" customWidth="1"/>
    <col min="5385" max="5385" width="22.1796875" style="215" customWidth="1"/>
    <col min="5386" max="5386" width="38.54296875" style="215" customWidth="1"/>
    <col min="5387" max="5387" width="22.54296875" style="215" customWidth="1"/>
    <col min="5388" max="5388" width="15.54296875" style="215" customWidth="1"/>
    <col min="5389" max="5389" width="13.1796875" style="215" customWidth="1"/>
    <col min="5390" max="5632" width="9.1796875" style="215" customWidth="1"/>
    <col min="5633" max="5633" width="13" style="215" hidden="1" customWidth="1"/>
    <col min="5634" max="5634" width="9.1796875" style="215" customWidth="1"/>
    <col min="5635" max="5635" width="6.54296875" style="215" customWidth="1"/>
    <col min="5636" max="5636" width="18.453125" style="215" customWidth="1"/>
    <col min="5637" max="5637" width="14.54296875" style="215" customWidth="1"/>
    <col min="5638" max="5638" width="33.1796875" style="215" bestFit="1" customWidth="1"/>
    <col min="5639" max="5639" width="21" style="215" customWidth="1"/>
    <col min="5640" max="5640" width="33" style="215" customWidth="1"/>
    <col min="5641" max="5641" width="22.1796875" style="215" customWidth="1"/>
    <col min="5642" max="5642" width="38.54296875" style="215" customWidth="1"/>
    <col min="5643" max="5643" width="22.54296875" style="215" customWidth="1"/>
    <col min="5644" max="5644" width="15.54296875" style="215" customWidth="1"/>
    <col min="5645" max="5645" width="13.1796875" style="215" customWidth="1"/>
    <col min="5646" max="5888" width="9.1796875" style="215" customWidth="1"/>
    <col min="5889" max="5889" width="13" style="215" hidden="1" customWidth="1"/>
    <col min="5890" max="5890" width="9.1796875" style="215" customWidth="1"/>
    <col min="5891" max="5891" width="6.54296875" style="215" customWidth="1"/>
    <col min="5892" max="5892" width="18.453125" style="215" customWidth="1"/>
    <col min="5893" max="5893" width="14.54296875" style="215" customWidth="1"/>
    <col min="5894" max="5894" width="33.1796875" style="215" bestFit="1" customWidth="1"/>
    <col min="5895" max="5895" width="21" style="215" customWidth="1"/>
    <col min="5896" max="5896" width="33" style="215" customWidth="1"/>
    <col min="5897" max="5897" width="22.1796875" style="215" customWidth="1"/>
    <col min="5898" max="5898" width="38.54296875" style="215" customWidth="1"/>
    <col min="5899" max="5899" width="22.54296875" style="215" customWidth="1"/>
    <col min="5900" max="5900" width="15.54296875" style="215" customWidth="1"/>
    <col min="5901" max="5901" width="13.1796875" style="215" customWidth="1"/>
    <col min="5902" max="6144" width="9.1796875" style="215" customWidth="1"/>
    <col min="6145" max="6145" width="13" style="215" hidden="1" customWidth="1"/>
    <col min="6146" max="6146" width="9.1796875" style="215" customWidth="1"/>
    <col min="6147" max="6147" width="6.54296875" style="215" customWidth="1"/>
    <col min="6148" max="6148" width="18.453125" style="215" customWidth="1"/>
    <col min="6149" max="6149" width="14.54296875" style="215" customWidth="1"/>
    <col min="6150" max="6150" width="33.1796875" style="215" bestFit="1" customWidth="1"/>
    <col min="6151" max="6151" width="21" style="215" customWidth="1"/>
    <col min="6152" max="6152" width="33" style="215" customWidth="1"/>
    <col min="6153" max="6153" width="22.1796875" style="215" customWidth="1"/>
    <col min="6154" max="6154" width="38.54296875" style="215" customWidth="1"/>
    <col min="6155" max="6155" width="22.54296875" style="215" customWidth="1"/>
    <col min="6156" max="6156" width="15.54296875" style="215" customWidth="1"/>
    <col min="6157" max="6157" width="13.1796875" style="215" customWidth="1"/>
    <col min="6158" max="6400" width="9.1796875" style="215" customWidth="1"/>
    <col min="6401" max="6401" width="13" style="215" hidden="1" customWidth="1"/>
    <col min="6402" max="6402" width="9.1796875" style="215" customWidth="1"/>
    <col min="6403" max="6403" width="6.54296875" style="215" customWidth="1"/>
    <col min="6404" max="6404" width="18.453125" style="215" customWidth="1"/>
    <col min="6405" max="6405" width="14.54296875" style="215" customWidth="1"/>
    <col min="6406" max="6406" width="33.1796875" style="215" bestFit="1" customWidth="1"/>
    <col min="6407" max="6407" width="21" style="215" customWidth="1"/>
    <col min="6408" max="6408" width="33" style="215" customWidth="1"/>
    <col min="6409" max="6409" width="22.1796875" style="215" customWidth="1"/>
    <col min="6410" max="6410" width="38.54296875" style="215" customWidth="1"/>
    <col min="6411" max="6411" width="22.54296875" style="215" customWidth="1"/>
    <col min="6412" max="6412" width="15.54296875" style="215" customWidth="1"/>
    <col min="6413" max="6413" width="13.1796875" style="215" customWidth="1"/>
    <col min="6414" max="6656" width="9.1796875" style="215" customWidth="1"/>
    <col min="6657" max="6657" width="13" style="215" hidden="1" customWidth="1"/>
    <col min="6658" max="6658" width="9.1796875" style="215" customWidth="1"/>
    <col min="6659" max="6659" width="6.54296875" style="215" customWidth="1"/>
    <col min="6660" max="6660" width="18.453125" style="215" customWidth="1"/>
    <col min="6661" max="6661" width="14.54296875" style="215" customWidth="1"/>
    <col min="6662" max="6662" width="33.1796875" style="215" bestFit="1" customWidth="1"/>
    <col min="6663" max="6663" width="21" style="215" customWidth="1"/>
    <col min="6664" max="6664" width="33" style="215" customWidth="1"/>
    <col min="6665" max="6665" width="22.1796875" style="215" customWidth="1"/>
    <col min="6666" max="6666" width="38.54296875" style="215" customWidth="1"/>
    <col min="6667" max="6667" width="22.54296875" style="215" customWidth="1"/>
    <col min="6668" max="6668" width="15.54296875" style="215" customWidth="1"/>
    <col min="6669" max="6669" width="13.1796875" style="215" customWidth="1"/>
    <col min="6670" max="6912" width="9.1796875" style="215" customWidth="1"/>
    <col min="6913" max="6913" width="13" style="215" hidden="1" customWidth="1"/>
    <col min="6914" max="6914" width="9.1796875" style="215" customWidth="1"/>
    <col min="6915" max="6915" width="6.54296875" style="215" customWidth="1"/>
    <col min="6916" max="6916" width="18.453125" style="215" customWidth="1"/>
    <col min="6917" max="6917" width="14.54296875" style="215" customWidth="1"/>
    <col min="6918" max="6918" width="33.1796875" style="215" bestFit="1" customWidth="1"/>
    <col min="6919" max="6919" width="21" style="215" customWidth="1"/>
    <col min="6920" max="6920" width="33" style="215" customWidth="1"/>
    <col min="6921" max="6921" width="22.1796875" style="215" customWidth="1"/>
    <col min="6922" max="6922" width="38.54296875" style="215" customWidth="1"/>
    <col min="6923" max="6923" width="22.54296875" style="215" customWidth="1"/>
    <col min="6924" max="6924" width="15.54296875" style="215" customWidth="1"/>
    <col min="6925" max="6925" width="13.1796875" style="215" customWidth="1"/>
    <col min="6926" max="7168" width="9.1796875" style="215" customWidth="1"/>
    <col min="7169" max="7169" width="13" style="215" hidden="1" customWidth="1"/>
    <col min="7170" max="7170" width="9.1796875" style="215" customWidth="1"/>
    <col min="7171" max="7171" width="6.54296875" style="215" customWidth="1"/>
    <col min="7172" max="7172" width="18.453125" style="215" customWidth="1"/>
    <col min="7173" max="7173" width="14.54296875" style="215" customWidth="1"/>
    <col min="7174" max="7174" width="33.1796875" style="215" bestFit="1" customWidth="1"/>
    <col min="7175" max="7175" width="21" style="215" customWidth="1"/>
    <col min="7176" max="7176" width="33" style="215" customWidth="1"/>
    <col min="7177" max="7177" width="22.1796875" style="215" customWidth="1"/>
    <col min="7178" max="7178" width="38.54296875" style="215" customWidth="1"/>
    <col min="7179" max="7179" width="22.54296875" style="215" customWidth="1"/>
    <col min="7180" max="7180" width="15.54296875" style="215" customWidth="1"/>
    <col min="7181" max="7181" width="13.1796875" style="215" customWidth="1"/>
    <col min="7182" max="7424" width="9.1796875" style="215" customWidth="1"/>
    <col min="7425" max="7425" width="13" style="215" hidden="1" customWidth="1"/>
    <col min="7426" max="7426" width="9.1796875" style="215" customWidth="1"/>
    <col min="7427" max="7427" width="6.54296875" style="215" customWidth="1"/>
    <col min="7428" max="7428" width="18.453125" style="215" customWidth="1"/>
    <col min="7429" max="7429" width="14.54296875" style="215" customWidth="1"/>
    <col min="7430" max="7430" width="33.1796875" style="215" bestFit="1" customWidth="1"/>
    <col min="7431" max="7431" width="21" style="215" customWidth="1"/>
    <col min="7432" max="7432" width="33" style="215" customWidth="1"/>
    <col min="7433" max="7433" width="22.1796875" style="215" customWidth="1"/>
    <col min="7434" max="7434" width="38.54296875" style="215" customWidth="1"/>
    <col min="7435" max="7435" width="22.54296875" style="215" customWidth="1"/>
    <col min="7436" max="7436" width="15.54296875" style="215" customWidth="1"/>
    <col min="7437" max="7437" width="13.1796875" style="215" customWidth="1"/>
    <col min="7438" max="7680" width="9.1796875" style="215" customWidth="1"/>
    <col min="7681" max="7681" width="13" style="215" hidden="1" customWidth="1"/>
    <col min="7682" max="7682" width="9.1796875" style="215" customWidth="1"/>
    <col min="7683" max="7683" width="6.54296875" style="215" customWidth="1"/>
    <col min="7684" max="7684" width="18.453125" style="215" customWidth="1"/>
    <col min="7685" max="7685" width="14.54296875" style="215" customWidth="1"/>
    <col min="7686" max="7686" width="33.1796875" style="215" bestFit="1" customWidth="1"/>
    <col min="7687" max="7687" width="21" style="215" customWidth="1"/>
    <col min="7688" max="7688" width="33" style="215" customWidth="1"/>
    <col min="7689" max="7689" width="22.1796875" style="215" customWidth="1"/>
    <col min="7690" max="7690" width="38.54296875" style="215" customWidth="1"/>
    <col min="7691" max="7691" width="22.54296875" style="215" customWidth="1"/>
    <col min="7692" max="7692" width="15.54296875" style="215" customWidth="1"/>
    <col min="7693" max="7693" width="13.1796875" style="215" customWidth="1"/>
    <col min="7694" max="7936" width="9.1796875" style="215" customWidth="1"/>
    <col min="7937" max="7937" width="13" style="215" hidden="1" customWidth="1"/>
    <col min="7938" max="7938" width="9.1796875" style="215" customWidth="1"/>
    <col min="7939" max="7939" width="6.54296875" style="215" customWidth="1"/>
    <col min="7940" max="7940" width="18.453125" style="215" customWidth="1"/>
    <col min="7941" max="7941" width="14.54296875" style="215" customWidth="1"/>
    <col min="7942" max="7942" width="33.1796875" style="215" bestFit="1" customWidth="1"/>
    <col min="7943" max="7943" width="21" style="215" customWidth="1"/>
    <col min="7944" max="7944" width="33" style="215" customWidth="1"/>
    <col min="7945" max="7945" width="22.1796875" style="215" customWidth="1"/>
    <col min="7946" max="7946" width="38.54296875" style="215" customWidth="1"/>
    <col min="7947" max="7947" width="22.54296875" style="215" customWidth="1"/>
    <col min="7948" max="7948" width="15.54296875" style="215" customWidth="1"/>
    <col min="7949" max="7949" width="13.1796875" style="215" customWidth="1"/>
    <col min="7950" max="8192" width="9.1796875" style="215" customWidth="1"/>
    <col min="8193" max="8193" width="13" style="215" hidden="1" customWidth="1"/>
    <col min="8194" max="8194" width="9.1796875" style="215" customWidth="1"/>
    <col min="8195" max="8195" width="6.54296875" style="215" customWidth="1"/>
    <col min="8196" max="8196" width="18.453125" style="215" customWidth="1"/>
    <col min="8197" max="8197" width="14.54296875" style="215" customWidth="1"/>
    <col min="8198" max="8198" width="33.1796875" style="215" bestFit="1" customWidth="1"/>
    <col min="8199" max="8199" width="21" style="215" customWidth="1"/>
    <col min="8200" max="8200" width="33" style="215" customWidth="1"/>
    <col min="8201" max="8201" width="22.1796875" style="215" customWidth="1"/>
    <col min="8202" max="8202" width="38.54296875" style="215" customWidth="1"/>
    <col min="8203" max="8203" width="22.54296875" style="215" customWidth="1"/>
    <col min="8204" max="8204" width="15.54296875" style="215" customWidth="1"/>
    <col min="8205" max="8205" width="13.1796875" style="215" customWidth="1"/>
    <col min="8206" max="8448" width="9.1796875" style="215" customWidth="1"/>
    <col min="8449" max="8449" width="13" style="215" hidden="1" customWidth="1"/>
    <col min="8450" max="8450" width="9.1796875" style="215" customWidth="1"/>
    <col min="8451" max="8451" width="6.54296875" style="215" customWidth="1"/>
    <col min="8452" max="8452" width="18.453125" style="215" customWidth="1"/>
    <col min="8453" max="8453" width="14.54296875" style="215" customWidth="1"/>
    <col min="8454" max="8454" width="33.1796875" style="215" bestFit="1" customWidth="1"/>
    <col min="8455" max="8455" width="21" style="215" customWidth="1"/>
    <col min="8456" max="8456" width="33" style="215" customWidth="1"/>
    <col min="8457" max="8457" width="22.1796875" style="215" customWidth="1"/>
    <col min="8458" max="8458" width="38.54296875" style="215" customWidth="1"/>
    <col min="8459" max="8459" width="22.54296875" style="215" customWidth="1"/>
    <col min="8460" max="8460" width="15.54296875" style="215" customWidth="1"/>
    <col min="8461" max="8461" width="13.1796875" style="215" customWidth="1"/>
    <col min="8462" max="8704" width="9.1796875" style="215" customWidth="1"/>
    <col min="8705" max="8705" width="13" style="215" hidden="1" customWidth="1"/>
    <col min="8706" max="8706" width="9.1796875" style="215" customWidth="1"/>
    <col min="8707" max="8707" width="6.54296875" style="215" customWidth="1"/>
    <col min="8708" max="8708" width="18.453125" style="215" customWidth="1"/>
    <col min="8709" max="8709" width="14.54296875" style="215" customWidth="1"/>
    <col min="8710" max="8710" width="33.1796875" style="215" bestFit="1" customWidth="1"/>
    <col min="8711" max="8711" width="21" style="215" customWidth="1"/>
    <col min="8712" max="8712" width="33" style="215" customWidth="1"/>
    <col min="8713" max="8713" width="22.1796875" style="215" customWidth="1"/>
    <col min="8714" max="8714" width="38.54296875" style="215" customWidth="1"/>
    <col min="8715" max="8715" width="22.54296875" style="215" customWidth="1"/>
    <col min="8716" max="8716" width="15.54296875" style="215" customWidth="1"/>
    <col min="8717" max="8717" width="13.1796875" style="215" customWidth="1"/>
    <col min="8718" max="8960" width="9.1796875" style="215" customWidth="1"/>
    <col min="8961" max="8961" width="13" style="215" hidden="1" customWidth="1"/>
    <col min="8962" max="8962" width="9.1796875" style="215" customWidth="1"/>
    <col min="8963" max="8963" width="6.54296875" style="215" customWidth="1"/>
    <col min="8964" max="8964" width="18.453125" style="215" customWidth="1"/>
    <col min="8965" max="8965" width="14.54296875" style="215" customWidth="1"/>
    <col min="8966" max="8966" width="33.1796875" style="215" bestFit="1" customWidth="1"/>
    <col min="8967" max="8967" width="21" style="215" customWidth="1"/>
    <col min="8968" max="8968" width="33" style="215" customWidth="1"/>
    <col min="8969" max="8969" width="22.1796875" style="215" customWidth="1"/>
    <col min="8970" max="8970" width="38.54296875" style="215" customWidth="1"/>
    <col min="8971" max="8971" width="22.54296875" style="215" customWidth="1"/>
    <col min="8972" max="8972" width="15.54296875" style="215" customWidth="1"/>
    <col min="8973" max="8973" width="13.1796875" style="215" customWidth="1"/>
    <col min="8974" max="9216" width="9.1796875" style="215" customWidth="1"/>
    <col min="9217" max="9217" width="13" style="215" hidden="1" customWidth="1"/>
    <col min="9218" max="9218" width="9.1796875" style="215" customWidth="1"/>
    <col min="9219" max="9219" width="6.54296875" style="215" customWidth="1"/>
    <col min="9220" max="9220" width="18.453125" style="215" customWidth="1"/>
    <col min="9221" max="9221" width="14.54296875" style="215" customWidth="1"/>
    <col min="9222" max="9222" width="33.1796875" style="215" bestFit="1" customWidth="1"/>
    <col min="9223" max="9223" width="21" style="215" customWidth="1"/>
    <col min="9224" max="9224" width="33" style="215" customWidth="1"/>
    <col min="9225" max="9225" width="22.1796875" style="215" customWidth="1"/>
    <col min="9226" max="9226" width="38.54296875" style="215" customWidth="1"/>
    <col min="9227" max="9227" width="22.54296875" style="215" customWidth="1"/>
    <col min="9228" max="9228" width="15.54296875" style="215" customWidth="1"/>
    <col min="9229" max="9229" width="13.1796875" style="215" customWidth="1"/>
    <col min="9230" max="9472" width="9.1796875" style="215" customWidth="1"/>
    <col min="9473" max="9473" width="13" style="215" hidden="1" customWidth="1"/>
    <col min="9474" max="9474" width="9.1796875" style="215" customWidth="1"/>
    <col min="9475" max="9475" width="6.54296875" style="215" customWidth="1"/>
    <col min="9476" max="9476" width="18.453125" style="215" customWidth="1"/>
    <col min="9477" max="9477" width="14.54296875" style="215" customWidth="1"/>
    <col min="9478" max="9478" width="33.1796875" style="215" bestFit="1" customWidth="1"/>
    <col min="9479" max="9479" width="21" style="215" customWidth="1"/>
    <col min="9480" max="9480" width="33" style="215" customWidth="1"/>
    <col min="9481" max="9481" width="22.1796875" style="215" customWidth="1"/>
    <col min="9482" max="9482" width="38.54296875" style="215" customWidth="1"/>
    <col min="9483" max="9483" width="22.54296875" style="215" customWidth="1"/>
    <col min="9484" max="9484" width="15.54296875" style="215" customWidth="1"/>
    <col min="9485" max="9485" width="13.1796875" style="215" customWidth="1"/>
    <col min="9486" max="9728" width="9.1796875" style="215" customWidth="1"/>
    <col min="9729" max="9729" width="13" style="215" hidden="1" customWidth="1"/>
    <col min="9730" max="9730" width="9.1796875" style="215" customWidth="1"/>
    <col min="9731" max="9731" width="6.54296875" style="215" customWidth="1"/>
    <col min="9732" max="9732" width="18.453125" style="215" customWidth="1"/>
    <col min="9733" max="9733" width="14.54296875" style="215" customWidth="1"/>
    <col min="9734" max="9734" width="33.1796875" style="215" bestFit="1" customWidth="1"/>
    <col min="9735" max="9735" width="21" style="215" customWidth="1"/>
    <col min="9736" max="9736" width="33" style="215" customWidth="1"/>
    <col min="9737" max="9737" width="22.1796875" style="215" customWidth="1"/>
    <col min="9738" max="9738" width="38.54296875" style="215" customWidth="1"/>
    <col min="9739" max="9739" width="22.54296875" style="215" customWidth="1"/>
    <col min="9740" max="9740" width="15.54296875" style="215" customWidth="1"/>
    <col min="9741" max="9741" width="13.1796875" style="215" customWidth="1"/>
    <col min="9742" max="9984" width="9.1796875" style="215" customWidth="1"/>
    <col min="9985" max="9985" width="13" style="215" hidden="1" customWidth="1"/>
    <col min="9986" max="9986" width="9.1796875" style="215" customWidth="1"/>
    <col min="9987" max="9987" width="6.54296875" style="215" customWidth="1"/>
    <col min="9988" max="9988" width="18.453125" style="215" customWidth="1"/>
    <col min="9989" max="9989" width="14.54296875" style="215" customWidth="1"/>
    <col min="9990" max="9990" width="33.1796875" style="215" bestFit="1" customWidth="1"/>
    <col min="9991" max="9991" width="21" style="215" customWidth="1"/>
    <col min="9992" max="9992" width="33" style="215" customWidth="1"/>
    <col min="9993" max="9993" width="22.1796875" style="215" customWidth="1"/>
    <col min="9994" max="9994" width="38.54296875" style="215" customWidth="1"/>
    <col min="9995" max="9995" width="22.54296875" style="215" customWidth="1"/>
    <col min="9996" max="9996" width="15.54296875" style="215" customWidth="1"/>
    <col min="9997" max="9997" width="13.1796875" style="215" customWidth="1"/>
    <col min="9998" max="10240" width="9.1796875" style="215" customWidth="1"/>
    <col min="10241" max="10241" width="13" style="215" hidden="1" customWidth="1"/>
    <col min="10242" max="10242" width="9.1796875" style="215" customWidth="1"/>
    <col min="10243" max="10243" width="6.54296875" style="215" customWidth="1"/>
    <col min="10244" max="10244" width="18.453125" style="215" customWidth="1"/>
    <col min="10245" max="10245" width="14.54296875" style="215" customWidth="1"/>
    <col min="10246" max="10246" width="33.1796875" style="215" bestFit="1" customWidth="1"/>
    <col min="10247" max="10247" width="21" style="215" customWidth="1"/>
    <col min="10248" max="10248" width="33" style="215" customWidth="1"/>
    <col min="10249" max="10249" width="22.1796875" style="215" customWidth="1"/>
    <col min="10250" max="10250" width="38.54296875" style="215" customWidth="1"/>
    <col min="10251" max="10251" width="22.54296875" style="215" customWidth="1"/>
    <col min="10252" max="10252" width="15.54296875" style="215" customWidth="1"/>
    <col min="10253" max="10253" width="13.1796875" style="215" customWidth="1"/>
    <col min="10254" max="10496" width="9.1796875" style="215" customWidth="1"/>
    <col min="10497" max="10497" width="13" style="215" hidden="1" customWidth="1"/>
    <col min="10498" max="10498" width="9.1796875" style="215" customWidth="1"/>
    <col min="10499" max="10499" width="6.54296875" style="215" customWidth="1"/>
    <col min="10500" max="10500" width="18.453125" style="215" customWidth="1"/>
    <col min="10501" max="10501" width="14.54296875" style="215" customWidth="1"/>
    <col min="10502" max="10502" width="33.1796875" style="215" bestFit="1" customWidth="1"/>
    <col min="10503" max="10503" width="21" style="215" customWidth="1"/>
    <col min="10504" max="10504" width="33" style="215" customWidth="1"/>
    <col min="10505" max="10505" width="22.1796875" style="215" customWidth="1"/>
    <col min="10506" max="10506" width="38.54296875" style="215" customWidth="1"/>
    <col min="10507" max="10507" width="22.54296875" style="215" customWidth="1"/>
    <col min="10508" max="10508" width="15.54296875" style="215" customWidth="1"/>
    <col min="10509" max="10509" width="13.1796875" style="215" customWidth="1"/>
    <col min="10510" max="10752" width="9.1796875" style="215" customWidth="1"/>
    <col min="10753" max="10753" width="13" style="215" hidden="1" customWidth="1"/>
    <col min="10754" max="10754" width="9.1796875" style="215" customWidth="1"/>
    <col min="10755" max="10755" width="6.54296875" style="215" customWidth="1"/>
    <col min="10756" max="10756" width="18.453125" style="215" customWidth="1"/>
    <col min="10757" max="10757" width="14.54296875" style="215" customWidth="1"/>
    <col min="10758" max="10758" width="33.1796875" style="215" bestFit="1" customWidth="1"/>
    <col min="10759" max="10759" width="21" style="215" customWidth="1"/>
    <col min="10760" max="10760" width="33" style="215" customWidth="1"/>
    <col min="10761" max="10761" width="22.1796875" style="215" customWidth="1"/>
    <col min="10762" max="10762" width="38.54296875" style="215" customWidth="1"/>
    <col min="10763" max="10763" width="22.54296875" style="215" customWidth="1"/>
    <col min="10764" max="10764" width="15.54296875" style="215" customWidth="1"/>
    <col min="10765" max="10765" width="13.1796875" style="215" customWidth="1"/>
    <col min="10766" max="11008" width="9.1796875" style="215" customWidth="1"/>
    <col min="11009" max="11009" width="13" style="215" hidden="1" customWidth="1"/>
    <col min="11010" max="11010" width="9.1796875" style="215" customWidth="1"/>
    <col min="11011" max="11011" width="6.54296875" style="215" customWidth="1"/>
    <col min="11012" max="11012" width="18.453125" style="215" customWidth="1"/>
    <col min="11013" max="11013" width="14.54296875" style="215" customWidth="1"/>
    <col min="11014" max="11014" width="33.1796875" style="215" bestFit="1" customWidth="1"/>
    <col min="11015" max="11015" width="21" style="215" customWidth="1"/>
    <col min="11016" max="11016" width="33" style="215" customWidth="1"/>
    <col min="11017" max="11017" width="22.1796875" style="215" customWidth="1"/>
    <col min="11018" max="11018" width="38.54296875" style="215" customWidth="1"/>
    <col min="11019" max="11019" width="22.54296875" style="215" customWidth="1"/>
    <col min="11020" max="11020" width="15.54296875" style="215" customWidth="1"/>
    <col min="11021" max="11021" width="13.1796875" style="215" customWidth="1"/>
    <col min="11022" max="11264" width="9.1796875" style="215" customWidth="1"/>
    <col min="11265" max="11265" width="13" style="215" hidden="1" customWidth="1"/>
    <col min="11266" max="11266" width="9.1796875" style="215" customWidth="1"/>
    <col min="11267" max="11267" width="6.54296875" style="215" customWidth="1"/>
    <col min="11268" max="11268" width="18.453125" style="215" customWidth="1"/>
    <col min="11269" max="11269" width="14.54296875" style="215" customWidth="1"/>
    <col min="11270" max="11270" width="33.1796875" style="215" bestFit="1" customWidth="1"/>
    <col min="11271" max="11271" width="21" style="215" customWidth="1"/>
    <col min="11272" max="11272" width="33" style="215" customWidth="1"/>
    <col min="11273" max="11273" width="22.1796875" style="215" customWidth="1"/>
    <col min="11274" max="11274" width="38.54296875" style="215" customWidth="1"/>
    <col min="11275" max="11275" width="22.54296875" style="215" customWidth="1"/>
    <col min="11276" max="11276" width="15.54296875" style="215" customWidth="1"/>
    <col min="11277" max="11277" width="13.1796875" style="215" customWidth="1"/>
    <col min="11278" max="11520" width="9.1796875" style="215" customWidth="1"/>
    <col min="11521" max="11521" width="13" style="215" hidden="1" customWidth="1"/>
    <col min="11522" max="11522" width="9.1796875" style="215" customWidth="1"/>
    <col min="11523" max="11523" width="6.54296875" style="215" customWidth="1"/>
    <col min="11524" max="11524" width="18.453125" style="215" customWidth="1"/>
    <col min="11525" max="11525" width="14.54296875" style="215" customWidth="1"/>
    <col min="11526" max="11526" width="33.1796875" style="215" bestFit="1" customWidth="1"/>
    <col min="11527" max="11527" width="21" style="215" customWidth="1"/>
    <col min="11528" max="11528" width="33" style="215" customWidth="1"/>
    <col min="11529" max="11529" width="22.1796875" style="215" customWidth="1"/>
    <col min="11530" max="11530" width="38.54296875" style="215" customWidth="1"/>
    <col min="11531" max="11531" width="22.54296875" style="215" customWidth="1"/>
    <col min="11532" max="11532" width="15.54296875" style="215" customWidth="1"/>
    <col min="11533" max="11533" width="13.1796875" style="215" customWidth="1"/>
    <col min="11534" max="11776" width="9.1796875" style="215" customWidth="1"/>
    <col min="11777" max="11777" width="13" style="215" hidden="1" customWidth="1"/>
    <col min="11778" max="11778" width="9.1796875" style="215" customWidth="1"/>
    <col min="11779" max="11779" width="6.54296875" style="215" customWidth="1"/>
    <col min="11780" max="11780" width="18.453125" style="215" customWidth="1"/>
    <col min="11781" max="11781" width="14.54296875" style="215" customWidth="1"/>
    <col min="11782" max="11782" width="33.1796875" style="215" bestFit="1" customWidth="1"/>
    <col min="11783" max="11783" width="21" style="215" customWidth="1"/>
    <col min="11784" max="11784" width="33" style="215" customWidth="1"/>
    <col min="11785" max="11785" width="22.1796875" style="215" customWidth="1"/>
    <col min="11786" max="11786" width="38.54296875" style="215" customWidth="1"/>
    <col min="11787" max="11787" width="22.54296875" style="215" customWidth="1"/>
    <col min="11788" max="11788" width="15.54296875" style="215" customWidth="1"/>
    <col min="11789" max="11789" width="13.1796875" style="215" customWidth="1"/>
    <col min="11790" max="12032" width="9.1796875" style="215" customWidth="1"/>
    <col min="12033" max="12033" width="13" style="215" hidden="1" customWidth="1"/>
    <col min="12034" max="12034" width="9.1796875" style="215" customWidth="1"/>
    <col min="12035" max="12035" width="6.54296875" style="215" customWidth="1"/>
    <col min="12036" max="12036" width="18.453125" style="215" customWidth="1"/>
    <col min="12037" max="12037" width="14.54296875" style="215" customWidth="1"/>
    <col min="12038" max="12038" width="33.1796875" style="215" bestFit="1" customWidth="1"/>
    <col min="12039" max="12039" width="21" style="215" customWidth="1"/>
    <col min="12040" max="12040" width="33" style="215" customWidth="1"/>
    <col min="12041" max="12041" width="22.1796875" style="215" customWidth="1"/>
    <col min="12042" max="12042" width="38.54296875" style="215" customWidth="1"/>
    <col min="12043" max="12043" width="22.54296875" style="215" customWidth="1"/>
    <col min="12044" max="12044" width="15.54296875" style="215" customWidth="1"/>
    <col min="12045" max="12045" width="13.1796875" style="215" customWidth="1"/>
    <col min="12046" max="12288" width="9.1796875" style="215" customWidth="1"/>
    <col min="12289" max="12289" width="13" style="215" hidden="1" customWidth="1"/>
    <col min="12290" max="12290" width="9.1796875" style="215" customWidth="1"/>
    <col min="12291" max="12291" width="6.54296875" style="215" customWidth="1"/>
    <col min="12292" max="12292" width="18.453125" style="215" customWidth="1"/>
    <col min="12293" max="12293" width="14.54296875" style="215" customWidth="1"/>
    <col min="12294" max="12294" width="33.1796875" style="215" bestFit="1" customWidth="1"/>
    <col min="12295" max="12295" width="21" style="215" customWidth="1"/>
    <col min="12296" max="12296" width="33" style="215" customWidth="1"/>
    <col min="12297" max="12297" width="22.1796875" style="215" customWidth="1"/>
    <col min="12298" max="12298" width="38.54296875" style="215" customWidth="1"/>
    <col min="12299" max="12299" width="22.54296875" style="215" customWidth="1"/>
    <col min="12300" max="12300" width="15.54296875" style="215" customWidth="1"/>
    <col min="12301" max="12301" width="13.1796875" style="215" customWidth="1"/>
    <col min="12302" max="12544" width="9.1796875" style="215" customWidth="1"/>
    <col min="12545" max="12545" width="13" style="215" hidden="1" customWidth="1"/>
    <col min="12546" max="12546" width="9.1796875" style="215" customWidth="1"/>
    <col min="12547" max="12547" width="6.54296875" style="215" customWidth="1"/>
    <col min="12548" max="12548" width="18.453125" style="215" customWidth="1"/>
    <col min="12549" max="12549" width="14.54296875" style="215" customWidth="1"/>
    <col min="12550" max="12550" width="33.1796875" style="215" bestFit="1" customWidth="1"/>
    <col min="12551" max="12551" width="21" style="215" customWidth="1"/>
    <col min="12552" max="12552" width="33" style="215" customWidth="1"/>
    <col min="12553" max="12553" width="22.1796875" style="215" customWidth="1"/>
    <col min="12554" max="12554" width="38.54296875" style="215" customWidth="1"/>
    <col min="12555" max="12555" width="22.54296875" style="215" customWidth="1"/>
    <col min="12556" max="12556" width="15.54296875" style="215" customWidth="1"/>
    <col min="12557" max="12557" width="13.1796875" style="215" customWidth="1"/>
    <col min="12558" max="12800" width="9.1796875" style="215" customWidth="1"/>
    <col min="12801" max="12801" width="13" style="215" hidden="1" customWidth="1"/>
    <col min="12802" max="12802" width="9.1796875" style="215" customWidth="1"/>
    <col min="12803" max="12803" width="6.54296875" style="215" customWidth="1"/>
    <col min="12804" max="12804" width="18.453125" style="215" customWidth="1"/>
    <col min="12805" max="12805" width="14.54296875" style="215" customWidth="1"/>
    <col min="12806" max="12806" width="33.1796875" style="215" bestFit="1" customWidth="1"/>
    <col min="12807" max="12807" width="21" style="215" customWidth="1"/>
    <col min="12808" max="12808" width="33" style="215" customWidth="1"/>
    <col min="12809" max="12809" width="22.1796875" style="215" customWidth="1"/>
    <col min="12810" max="12810" width="38.54296875" style="215" customWidth="1"/>
    <col min="12811" max="12811" width="22.54296875" style="215" customWidth="1"/>
    <col min="12812" max="12812" width="15.54296875" style="215" customWidth="1"/>
    <col min="12813" max="12813" width="13.1796875" style="215" customWidth="1"/>
    <col min="12814" max="13056" width="9.1796875" style="215" customWidth="1"/>
    <col min="13057" max="13057" width="13" style="215" hidden="1" customWidth="1"/>
    <col min="13058" max="13058" width="9.1796875" style="215" customWidth="1"/>
    <col min="13059" max="13059" width="6.54296875" style="215" customWidth="1"/>
    <col min="13060" max="13060" width="18.453125" style="215" customWidth="1"/>
    <col min="13061" max="13061" width="14.54296875" style="215" customWidth="1"/>
    <col min="13062" max="13062" width="33.1796875" style="215" bestFit="1" customWidth="1"/>
    <col min="13063" max="13063" width="21" style="215" customWidth="1"/>
    <col min="13064" max="13064" width="33" style="215" customWidth="1"/>
    <col min="13065" max="13065" width="22.1796875" style="215" customWidth="1"/>
    <col min="13066" max="13066" width="38.54296875" style="215" customWidth="1"/>
    <col min="13067" max="13067" width="22.54296875" style="215" customWidth="1"/>
    <col min="13068" max="13068" width="15.54296875" style="215" customWidth="1"/>
    <col min="13069" max="13069" width="13.1796875" style="215" customWidth="1"/>
    <col min="13070" max="13312" width="9.1796875" style="215" customWidth="1"/>
    <col min="13313" max="13313" width="13" style="215" hidden="1" customWidth="1"/>
    <col min="13314" max="13314" width="9.1796875" style="215" customWidth="1"/>
    <col min="13315" max="13315" width="6.54296875" style="215" customWidth="1"/>
    <col min="13316" max="13316" width="18.453125" style="215" customWidth="1"/>
    <col min="13317" max="13317" width="14.54296875" style="215" customWidth="1"/>
    <col min="13318" max="13318" width="33.1796875" style="215" bestFit="1" customWidth="1"/>
    <col min="13319" max="13319" width="21" style="215" customWidth="1"/>
    <col min="13320" max="13320" width="33" style="215" customWidth="1"/>
    <col min="13321" max="13321" width="22.1796875" style="215" customWidth="1"/>
    <col min="13322" max="13322" width="38.54296875" style="215" customWidth="1"/>
    <col min="13323" max="13323" width="22.54296875" style="215" customWidth="1"/>
    <col min="13324" max="13324" width="15.54296875" style="215" customWidth="1"/>
    <col min="13325" max="13325" width="13.1796875" style="215" customWidth="1"/>
    <col min="13326" max="13568" width="9.1796875" style="215" customWidth="1"/>
    <col min="13569" max="13569" width="13" style="215" hidden="1" customWidth="1"/>
    <col min="13570" max="13570" width="9.1796875" style="215" customWidth="1"/>
    <col min="13571" max="13571" width="6.54296875" style="215" customWidth="1"/>
    <col min="13572" max="13572" width="18.453125" style="215" customWidth="1"/>
    <col min="13573" max="13573" width="14.54296875" style="215" customWidth="1"/>
    <col min="13574" max="13574" width="33.1796875" style="215" bestFit="1" customWidth="1"/>
    <col min="13575" max="13575" width="21" style="215" customWidth="1"/>
    <col min="13576" max="13576" width="33" style="215" customWidth="1"/>
    <col min="13577" max="13577" width="22.1796875" style="215" customWidth="1"/>
    <col min="13578" max="13578" width="38.54296875" style="215" customWidth="1"/>
    <col min="13579" max="13579" width="22.54296875" style="215" customWidth="1"/>
    <col min="13580" max="13580" width="15.54296875" style="215" customWidth="1"/>
    <col min="13581" max="13581" width="13.1796875" style="215" customWidth="1"/>
    <col min="13582" max="13824" width="9.1796875" style="215" customWidth="1"/>
    <col min="13825" max="13825" width="13" style="215" hidden="1" customWidth="1"/>
    <col min="13826" max="13826" width="9.1796875" style="215" customWidth="1"/>
    <col min="13827" max="13827" width="6.54296875" style="215" customWidth="1"/>
    <col min="13828" max="13828" width="18.453125" style="215" customWidth="1"/>
    <col min="13829" max="13829" width="14.54296875" style="215" customWidth="1"/>
    <col min="13830" max="13830" width="33.1796875" style="215" bestFit="1" customWidth="1"/>
    <col min="13831" max="13831" width="21" style="215" customWidth="1"/>
    <col min="13832" max="13832" width="33" style="215" customWidth="1"/>
    <col min="13833" max="13833" width="22.1796875" style="215" customWidth="1"/>
    <col min="13834" max="13834" width="38.54296875" style="215" customWidth="1"/>
    <col min="13835" max="13835" width="22.54296875" style="215" customWidth="1"/>
    <col min="13836" max="13836" width="15.54296875" style="215" customWidth="1"/>
    <col min="13837" max="13837" width="13.1796875" style="215" customWidth="1"/>
    <col min="13838" max="14080" width="9.1796875" style="215" customWidth="1"/>
    <col min="14081" max="14081" width="13" style="215" hidden="1" customWidth="1"/>
    <col min="14082" max="14082" width="9.1796875" style="215" customWidth="1"/>
    <col min="14083" max="14083" width="6.54296875" style="215" customWidth="1"/>
    <col min="14084" max="14084" width="18.453125" style="215" customWidth="1"/>
    <col min="14085" max="14085" width="14.54296875" style="215" customWidth="1"/>
    <col min="14086" max="14086" width="33.1796875" style="215" bestFit="1" customWidth="1"/>
    <col min="14087" max="14087" width="21" style="215" customWidth="1"/>
    <col min="14088" max="14088" width="33" style="215" customWidth="1"/>
    <col min="14089" max="14089" width="22.1796875" style="215" customWidth="1"/>
    <col min="14090" max="14090" width="38.54296875" style="215" customWidth="1"/>
    <col min="14091" max="14091" width="22.54296875" style="215" customWidth="1"/>
    <col min="14092" max="14092" width="15.54296875" style="215" customWidth="1"/>
    <col min="14093" max="14093" width="13.1796875" style="215" customWidth="1"/>
    <col min="14094" max="14336" width="9.1796875" style="215" customWidth="1"/>
    <col min="14337" max="14337" width="13" style="215" hidden="1" customWidth="1"/>
    <col min="14338" max="14338" width="9.1796875" style="215" customWidth="1"/>
    <col min="14339" max="14339" width="6.54296875" style="215" customWidth="1"/>
    <col min="14340" max="14340" width="18.453125" style="215" customWidth="1"/>
    <col min="14341" max="14341" width="14.54296875" style="215" customWidth="1"/>
    <col min="14342" max="14342" width="33.1796875" style="215" bestFit="1" customWidth="1"/>
    <col min="14343" max="14343" width="21" style="215" customWidth="1"/>
    <col min="14344" max="14344" width="33" style="215" customWidth="1"/>
    <col min="14345" max="14345" width="22.1796875" style="215" customWidth="1"/>
    <col min="14346" max="14346" width="38.54296875" style="215" customWidth="1"/>
    <col min="14347" max="14347" width="22.54296875" style="215" customWidth="1"/>
    <col min="14348" max="14348" width="15.54296875" style="215" customWidth="1"/>
    <col min="14349" max="14349" width="13.1796875" style="215" customWidth="1"/>
    <col min="14350" max="14592" width="9.1796875" style="215" customWidth="1"/>
    <col min="14593" max="14593" width="13" style="215" hidden="1" customWidth="1"/>
    <col min="14594" max="14594" width="9.1796875" style="215" customWidth="1"/>
    <col min="14595" max="14595" width="6.54296875" style="215" customWidth="1"/>
    <col min="14596" max="14596" width="18.453125" style="215" customWidth="1"/>
    <col min="14597" max="14597" width="14.54296875" style="215" customWidth="1"/>
    <col min="14598" max="14598" width="33.1796875" style="215" bestFit="1" customWidth="1"/>
    <col min="14599" max="14599" width="21" style="215" customWidth="1"/>
    <col min="14600" max="14600" width="33" style="215" customWidth="1"/>
    <col min="14601" max="14601" width="22.1796875" style="215" customWidth="1"/>
    <col min="14602" max="14602" width="38.54296875" style="215" customWidth="1"/>
    <col min="14603" max="14603" width="22.54296875" style="215" customWidth="1"/>
    <col min="14604" max="14604" width="15.54296875" style="215" customWidth="1"/>
    <col min="14605" max="14605" width="13.1796875" style="215" customWidth="1"/>
    <col min="14606" max="14848" width="9.1796875" style="215" customWidth="1"/>
    <col min="14849" max="14849" width="13" style="215" hidden="1" customWidth="1"/>
    <col min="14850" max="14850" width="9.1796875" style="215" customWidth="1"/>
    <col min="14851" max="14851" width="6.54296875" style="215" customWidth="1"/>
    <col min="14852" max="14852" width="18.453125" style="215" customWidth="1"/>
    <col min="14853" max="14853" width="14.54296875" style="215" customWidth="1"/>
    <col min="14854" max="14854" width="33.1796875" style="215" bestFit="1" customWidth="1"/>
    <col min="14855" max="14855" width="21" style="215" customWidth="1"/>
    <col min="14856" max="14856" width="33" style="215" customWidth="1"/>
    <col min="14857" max="14857" width="22.1796875" style="215" customWidth="1"/>
    <col min="14858" max="14858" width="38.54296875" style="215" customWidth="1"/>
    <col min="14859" max="14859" width="22.54296875" style="215" customWidth="1"/>
    <col min="14860" max="14860" width="15.54296875" style="215" customWidth="1"/>
    <col min="14861" max="14861" width="13.1796875" style="215" customWidth="1"/>
    <col min="14862" max="15104" width="9.1796875" style="215" customWidth="1"/>
    <col min="15105" max="15105" width="13" style="215" hidden="1" customWidth="1"/>
    <col min="15106" max="15106" width="9.1796875" style="215" customWidth="1"/>
    <col min="15107" max="15107" width="6.54296875" style="215" customWidth="1"/>
    <col min="15108" max="15108" width="18.453125" style="215" customWidth="1"/>
    <col min="15109" max="15109" width="14.54296875" style="215" customWidth="1"/>
    <col min="15110" max="15110" width="33.1796875" style="215" bestFit="1" customWidth="1"/>
    <col min="15111" max="15111" width="21" style="215" customWidth="1"/>
    <col min="15112" max="15112" width="33" style="215" customWidth="1"/>
    <col min="15113" max="15113" width="22.1796875" style="215" customWidth="1"/>
    <col min="15114" max="15114" width="38.54296875" style="215" customWidth="1"/>
    <col min="15115" max="15115" width="22.54296875" style="215" customWidth="1"/>
    <col min="15116" max="15116" width="15.54296875" style="215" customWidth="1"/>
    <col min="15117" max="15117" width="13.1796875" style="215" customWidth="1"/>
    <col min="15118" max="15360" width="9.1796875" style="215" customWidth="1"/>
    <col min="15361" max="15361" width="13" style="215" hidden="1" customWidth="1"/>
    <col min="15362" max="15362" width="9.1796875" style="215" customWidth="1"/>
    <col min="15363" max="15363" width="6.54296875" style="215" customWidth="1"/>
    <col min="15364" max="15364" width="18.453125" style="215" customWidth="1"/>
    <col min="15365" max="15365" width="14.54296875" style="215" customWidth="1"/>
    <col min="15366" max="15366" width="33.1796875" style="215" bestFit="1" customWidth="1"/>
    <col min="15367" max="15367" width="21" style="215" customWidth="1"/>
    <col min="15368" max="15368" width="33" style="215" customWidth="1"/>
    <col min="15369" max="15369" width="22.1796875" style="215" customWidth="1"/>
    <col min="15370" max="15370" width="38.54296875" style="215" customWidth="1"/>
    <col min="15371" max="15371" width="22.54296875" style="215" customWidth="1"/>
    <col min="15372" max="15372" width="15.54296875" style="215" customWidth="1"/>
    <col min="15373" max="15373" width="13.1796875" style="215" customWidth="1"/>
    <col min="15374" max="15616" width="9.1796875" style="215" customWidth="1"/>
    <col min="15617" max="15617" width="13" style="215" hidden="1" customWidth="1"/>
    <col min="15618" max="15618" width="9.1796875" style="215" customWidth="1"/>
    <col min="15619" max="15619" width="6.54296875" style="215" customWidth="1"/>
    <col min="15620" max="15620" width="18.453125" style="215" customWidth="1"/>
    <col min="15621" max="15621" width="14.54296875" style="215" customWidth="1"/>
    <col min="15622" max="15622" width="33.1796875" style="215" bestFit="1" customWidth="1"/>
    <col min="15623" max="15623" width="21" style="215" customWidth="1"/>
    <col min="15624" max="15624" width="33" style="215" customWidth="1"/>
    <col min="15625" max="15625" width="22.1796875" style="215" customWidth="1"/>
    <col min="15626" max="15626" width="38.54296875" style="215" customWidth="1"/>
    <col min="15627" max="15627" width="22.54296875" style="215" customWidth="1"/>
    <col min="15628" max="15628" width="15.54296875" style="215" customWidth="1"/>
    <col min="15629" max="15629" width="13.1796875" style="215" customWidth="1"/>
    <col min="15630" max="15872" width="9.1796875" style="215" customWidth="1"/>
    <col min="15873" max="15873" width="13" style="215" hidden="1" customWidth="1"/>
    <col min="15874" max="15874" width="9.1796875" style="215" customWidth="1"/>
    <col min="15875" max="15875" width="6.54296875" style="215" customWidth="1"/>
    <col min="15876" max="15876" width="18.453125" style="215" customWidth="1"/>
    <col min="15877" max="15877" width="14.54296875" style="215" customWidth="1"/>
    <col min="15878" max="15878" width="33.1796875" style="215" bestFit="1" customWidth="1"/>
    <col min="15879" max="15879" width="21" style="215" customWidth="1"/>
    <col min="15880" max="15880" width="33" style="215" customWidth="1"/>
    <col min="15881" max="15881" width="22.1796875" style="215" customWidth="1"/>
    <col min="15882" max="15882" width="38.54296875" style="215" customWidth="1"/>
    <col min="15883" max="15883" width="22.54296875" style="215" customWidth="1"/>
    <col min="15884" max="15884" width="15.54296875" style="215" customWidth="1"/>
    <col min="15885" max="15885" width="13.1796875" style="215" customWidth="1"/>
    <col min="15886" max="16128" width="9.1796875" style="215" customWidth="1"/>
    <col min="16129" max="16129" width="13" style="215" hidden="1" customWidth="1"/>
    <col min="16130" max="16130" width="9.1796875" style="215" customWidth="1"/>
    <col min="16131" max="16131" width="6.54296875" style="215" customWidth="1"/>
    <col min="16132" max="16132" width="18.453125" style="215" customWidth="1"/>
    <col min="16133" max="16133" width="14.54296875" style="215" customWidth="1"/>
    <col min="16134" max="16134" width="33.1796875" style="215" bestFit="1" customWidth="1"/>
    <col min="16135" max="16135" width="21" style="215" customWidth="1"/>
    <col min="16136" max="16136" width="33" style="215" customWidth="1"/>
    <col min="16137" max="16137" width="22.1796875" style="215" customWidth="1"/>
    <col min="16138" max="16138" width="38.54296875" style="215" customWidth="1"/>
    <col min="16139" max="16139" width="22.54296875" style="215" customWidth="1"/>
    <col min="16140" max="16140" width="15.54296875" style="215" customWidth="1"/>
    <col min="16141" max="16141" width="13.1796875" style="215" customWidth="1"/>
    <col min="16142" max="16384" width="9.1796875" style="215" customWidth="1"/>
  </cols>
  <sheetData>
    <row r="2" spans="3:11" ht="15.5" customHeight="1" x14ac:dyDescent="0.35">
      <c r="C2" s="894" t="s">
        <v>377</v>
      </c>
      <c r="D2" s="817"/>
      <c r="E2" s="817"/>
      <c r="F2" s="817"/>
      <c r="G2" s="817"/>
      <c r="H2" s="817"/>
      <c r="I2" s="817"/>
      <c r="J2" s="817"/>
      <c r="K2" s="817"/>
    </row>
    <row r="3" spans="3:11" x14ac:dyDescent="0.35">
      <c r="C3" s="884" t="s">
        <v>1516</v>
      </c>
      <c r="D3" s="723"/>
      <c r="E3" s="723"/>
      <c r="F3" s="723"/>
      <c r="G3" s="723"/>
      <c r="H3" s="723"/>
      <c r="I3" s="723"/>
      <c r="J3" s="723"/>
      <c r="K3" s="724"/>
    </row>
    <row r="4" spans="3:11" ht="56" customHeight="1" x14ac:dyDescent="0.35">
      <c r="C4" s="204">
        <v>33</v>
      </c>
      <c r="D4" s="205" t="s">
        <v>841</v>
      </c>
      <c r="E4" s="206" t="s">
        <v>636</v>
      </c>
      <c r="F4" s="205" t="s">
        <v>1517</v>
      </c>
      <c r="G4" s="205" t="s">
        <v>1518</v>
      </c>
      <c r="H4" s="207" t="s">
        <v>1519</v>
      </c>
      <c r="I4" s="205" t="s">
        <v>845</v>
      </c>
      <c r="J4" s="205" t="s">
        <v>846</v>
      </c>
      <c r="K4" s="205" t="s">
        <v>1246</v>
      </c>
    </row>
    <row r="5" spans="3:11" ht="62.25" customHeight="1" x14ac:dyDescent="0.35">
      <c r="C5" s="268"/>
      <c r="D5" s="210" t="s">
        <v>1520</v>
      </c>
      <c r="E5" s="209" t="s">
        <v>600</v>
      </c>
      <c r="F5" s="210" t="s">
        <v>857</v>
      </c>
      <c r="G5" s="269" t="s">
        <v>1521</v>
      </c>
      <c r="H5" s="270" t="s">
        <v>851</v>
      </c>
      <c r="I5" s="210" t="s">
        <v>852</v>
      </c>
      <c r="J5" s="210"/>
      <c r="K5" s="210" t="s">
        <v>1522</v>
      </c>
    </row>
    <row r="6" spans="3:11" ht="123" customHeight="1" x14ac:dyDescent="0.35">
      <c r="C6" s="268">
        <v>34</v>
      </c>
      <c r="D6" s="210" t="s">
        <v>856</v>
      </c>
      <c r="E6" s="209" t="s">
        <v>943</v>
      </c>
      <c r="F6" s="210" t="s">
        <v>857</v>
      </c>
      <c r="G6" s="269" t="s">
        <v>1521</v>
      </c>
      <c r="H6" s="270" t="s">
        <v>851</v>
      </c>
      <c r="I6" s="210" t="s">
        <v>852</v>
      </c>
      <c r="J6" s="210" t="s">
        <v>853</v>
      </c>
      <c r="K6" s="210" t="s">
        <v>1523</v>
      </c>
    </row>
    <row r="7" spans="3:11" ht="57.75" customHeight="1" x14ac:dyDescent="0.35">
      <c r="C7" s="204">
        <v>35</v>
      </c>
      <c r="D7" s="205" t="s">
        <v>860</v>
      </c>
      <c r="E7" s="206" t="s">
        <v>600</v>
      </c>
      <c r="F7" s="205" t="s">
        <v>861</v>
      </c>
      <c r="G7" s="211" t="s">
        <v>862</v>
      </c>
      <c r="H7" s="217" t="s">
        <v>863</v>
      </c>
      <c r="I7" s="205" t="s">
        <v>1361</v>
      </c>
      <c r="J7" s="204" t="s">
        <v>865</v>
      </c>
      <c r="K7" s="205" t="s">
        <v>1524</v>
      </c>
    </row>
    <row r="8" spans="3:11" ht="42" customHeight="1" x14ac:dyDescent="0.35">
      <c r="C8" s="204">
        <v>36</v>
      </c>
      <c r="D8" s="205" t="s">
        <v>1525</v>
      </c>
      <c r="E8" s="206" t="s">
        <v>636</v>
      </c>
      <c r="F8" s="205" t="s">
        <v>1526</v>
      </c>
      <c r="G8" s="211" t="s">
        <v>1229</v>
      </c>
      <c r="H8" s="217" t="s">
        <v>1527</v>
      </c>
      <c r="I8" s="205" t="s">
        <v>665</v>
      </c>
      <c r="J8" s="204" t="s">
        <v>666</v>
      </c>
      <c r="K8" s="205" t="s">
        <v>1528</v>
      </c>
    </row>
    <row r="9" spans="3:11" ht="70" customHeight="1" x14ac:dyDescent="0.35">
      <c r="C9" s="204">
        <v>37</v>
      </c>
      <c r="D9" s="205" t="s">
        <v>867</v>
      </c>
      <c r="E9" s="206" t="s">
        <v>600</v>
      </c>
      <c r="F9" s="204" t="s">
        <v>868</v>
      </c>
      <c r="G9" s="205" t="s">
        <v>1529</v>
      </c>
      <c r="H9" s="207" t="s">
        <v>870</v>
      </c>
      <c r="I9" s="205" t="s">
        <v>871</v>
      </c>
      <c r="J9" s="205" t="s">
        <v>666</v>
      </c>
      <c r="K9" s="205" t="s">
        <v>1372</v>
      </c>
    </row>
    <row r="10" spans="3:11" ht="42" customHeight="1" x14ac:dyDescent="0.35">
      <c r="C10" s="204">
        <v>38</v>
      </c>
      <c r="D10" s="205" t="s">
        <v>1530</v>
      </c>
      <c r="E10" s="206" t="s">
        <v>636</v>
      </c>
      <c r="F10" s="204" t="s">
        <v>1531</v>
      </c>
      <c r="G10" s="211" t="s">
        <v>1532</v>
      </c>
      <c r="H10" s="217" t="s">
        <v>1376</v>
      </c>
      <c r="I10" s="210" t="s">
        <v>1533</v>
      </c>
      <c r="J10" s="205" t="s">
        <v>1378</v>
      </c>
      <c r="K10" s="205" t="s">
        <v>1465</v>
      </c>
    </row>
    <row r="11" spans="3:11" ht="42" customHeight="1" x14ac:dyDescent="0.35">
      <c r="C11" s="204">
        <v>39</v>
      </c>
      <c r="D11" s="205" t="s">
        <v>887</v>
      </c>
      <c r="E11" s="206" t="s">
        <v>600</v>
      </c>
      <c r="F11" s="205" t="s">
        <v>888</v>
      </c>
      <c r="G11" s="211" t="s">
        <v>889</v>
      </c>
      <c r="H11" s="217" t="s">
        <v>890</v>
      </c>
      <c r="I11" s="205" t="s">
        <v>1382</v>
      </c>
      <c r="J11" s="205" t="s">
        <v>892</v>
      </c>
      <c r="K11" s="205" t="s">
        <v>1358</v>
      </c>
    </row>
    <row r="12" spans="3:11" ht="70" customHeight="1" x14ac:dyDescent="0.35">
      <c r="C12" s="204">
        <v>40</v>
      </c>
      <c r="D12" s="205" t="s">
        <v>931</v>
      </c>
      <c r="E12" s="206" t="s">
        <v>636</v>
      </c>
      <c r="F12" s="205" t="s">
        <v>1144</v>
      </c>
      <c r="G12" s="211" t="s">
        <v>1145</v>
      </c>
      <c r="H12" s="217" t="s">
        <v>1146</v>
      </c>
      <c r="I12" s="205" t="s">
        <v>1147</v>
      </c>
      <c r="J12" s="205" t="s">
        <v>936</v>
      </c>
      <c r="K12" s="205" t="s">
        <v>627</v>
      </c>
    </row>
    <row r="13" spans="3:11" ht="42" customHeight="1" x14ac:dyDescent="0.35">
      <c r="C13" s="204">
        <v>41</v>
      </c>
      <c r="D13" s="205" t="s">
        <v>1534</v>
      </c>
      <c r="E13" s="206" t="s">
        <v>600</v>
      </c>
      <c r="F13" s="204" t="s">
        <v>895</v>
      </c>
      <c r="G13" s="211" t="s">
        <v>1535</v>
      </c>
      <c r="H13" s="217" t="s">
        <v>1536</v>
      </c>
      <c r="I13" s="205" t="s">
        <v>1537</v>
      </c>
      <c r="J13" s="205" t="s">
        <v>865</v>
      </c>
      <c r="K13" s="205" t="s">
        <v>1538</v>
      </c>
    </row>
    <row r="14" spans="3:11" ht="59.25" customHeight="1" x14ac:dyDescent="0.35">
      <c r="C14" s="268"/>
      <c r="D14" s="210" t="s">
        <v>899</v>
      </c>
      <c r="E14" s="209" t="s">
        <v>600</v>
      </c>
      <c r="F14" s="268" t="s">
        <v>900</v>
      </c>
      <c r="G14" s="269" t="s">
        <v>901</v>
      </c>
      <c r="H14" s="271" t="s">
        <v>902</v>
      </c>
      <c r="I14" s="210" t="s">
        <v>903</v>
      </c>
      <c r="J14" s="210" t="s">
        <v>613</v>
      </c>
      <c r="K14" s="210" t="s">
        <v>904</v>
      </c>
    </row>
    <row r="15" spans="3:11" ht="56" customHeight="1" x14ac:dyDescent="0.35">
      <c r="C15" s="268">
        <v>42</v>
      </c>
      <c r="D15" s="210" t="s">
        <v>905</v>
      </c>
      <c r="E15" s="209" t="s">
        <v>636</v>
      </c>
      <c r="F15" s="268" t="s">
        <v>900</v>
      </c>
      <c r="G15" s="210" t="s">
        <v>1539</v>
      </c>
      <c r="H15" s="270" t="s">
        <v>907</v>
      </c>
      <c r="I15" s="210" t="s">
        <v>903</v>
      </c>
      <c r="J15" s="210" t="s">
        <v>1397</v>
      </c>
      <c r="K15" s="210" t="s">
        <v>1253</v>
      </c>
    </row>
    <row r="16" spans="3:11" s="216" customFormat="1" ht="56" customHeight="1" x14ac:dyDescent="0.35">
      <c r="C16" s="204">
        <v>43</v>
      </c>
      <c r="D16" s="205" t="s">
        <v>910</v>
      </c>
      <c r="E16" s="206" t="s">
        <v>636</v>
      </c>
      <c r="F16" s="204" t="s">
        <v>911</v>
      </c>
      <c r="G16" s="211" t="s">
        <v>1540</v>
      </c>
      <c r="H16" s="217" t="s">
        <v>913</v>
      </c>
      <c r="I16" s="205" t="s">
        <v>1541</v>
      </c>
      <c r="J16" s="205" t="s">
        <v>1424</v>
      </c>
      <c r="K16" s="205" t="s">
        <v>661</v>
      </c>
    </row>
    <row r="17" spans="3:11" ht="15.5" customHeight="1" x14ac:dyDescent="0.35">
      <c r="C17" s="895" t="s">
        <v>668</v>
      </c>
      <c r="D17" s="728"/>
      <c r="E17" s="728"/>
      <c r="F17" s="728"/>
      <c r="G17" s="728"/>
      <c r="H17" s="728"/>
      <c r="I17" s="728"/>
      <c r="J17" s="728"/>
      <c r="K17" s="728"/>
    </row>
  </sheetData>
  <sheetProtection algorithmName="SHA-512" hashValue="q0hNglaM3WDH5jwwvZyZqLpT6bl09FQQFO7qDEAF8vR6so+QvXorxPuHqgVarPzV/F8g1fjTLkBQd3vHuS6LIA==" saltValue="SC1fh9KCaBI+HdRUDgkDiA==" spinCount="100000" sheet="1" objects="1" scenarios="1"/>
  <mergeCells count="3">
    <mergeCell ref="C2:K2"/>
    <mergeCell ref="C3:K3"/>
    <mergeCell ref="C17:K17"/>
  </mergeCells>
  <hyperlinks>
    <hyperlink ref="H4" r:id="rId1" xr:uid="{00000000-0004-0000-5600-000000000000}"/>
    <hyperlink ref="H5" r:id="rId2" xr:uid="{00000000-0004-0000-5600-000001000000}"/>
    <hyperlink ref="H6" r:id="rId3" xr:uid="{00000000-0004-0000-5600-000002000000}"/>
    <hyperlink ref="H9" r:id="rId4" display="mailto:enquiries@occidental-ins.com" xr:uid="{00000000-0004-0000-5600-000003000000}"/>
    <hyperlink ref="H13" r:id="rId5" xr:uid="{00000000-0004-0000-5600-000004000000}"/>
    <hyperlink ref="H14" r:id="rId6" xr:uid="{00000000-0004-0000-5600-000005000000}"/>
  </hyperlinks>
  <pageMargins left="0.7" right="0.7" top="0.75" bottom="0.75" header="0.3" footer="0.3"/>
  <headerFooter>
    <oddFooter>&amp;C_x000D_&amp;1#&amp;"Calibri"&amp;11&amp;K000000 Britam Public</oddFooter>
  </headerFooter>
  <drawing r:id="rId7"/>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700-000000000000}">
  <sheetPr codeName="Sheet72">
    <tabColor rgb="FFCC9900"/>
  </sheetPr>
  <dimension ref="B2:J15"/>
  <sheetViews>
    <sheetView topLeftCell="A7" zoomScale="80" zoomScaleNormal="80" workbookViewId="0">
      <selection activeCell="F28" sqref="F28"/>
    </sheetView>
  </sheetViews>
  <sheetFormatPr defaultRowHeight="12.5" x14ac:dyDescent="0.35"/>
  <cols>
    <col min="1" max="1" width="13.81640625" style="203" customWidth="1"/>
    <col min="2" max="2" width="6.54296875" style="203" customWidth="1"/>
    <col min="3" max="3" width="35.1796875" style="203" customWidth="1"/>
    <col min="4" max="4" width="17" style="212" customWidth="1"/>
    <col min="5" max="5" width="33.1796875" style="203" bestFit="1" customWidth="1"/>
    <col min="6" max="6" width="25.54296875" style="213" customWidth="1"/>
    <col min="7" max="7" width="32.1796875" style="214" customWidth="1"/>
    <col min="8" max="8" width="22.1796875" style="214" customWidth="1"/>
    <col min="9" max="9" width="38.54296875" style="214" customWidth="1"/>
    <col min="10" max="10" width="20" style="214" customWidth="1"/>
    <col min="11" max="11" width="15.54296875" style="203" customWidth="1"/>
    <col min="12" max="12" width="13.1796875" style="203" customWidth="1"/>
    <col min="13" max="257" width="9.1796875" style="203" customWidth="1"/>
    <col min="258" max="258" width="6.54296875" style="203" customWidth="1"/>
    <col min="259" max="259" width="35.1796875" style="203" customWidth="1"/>
    <col min="260" max="260" width="17" style="203" customWidth="1"/>
    <col min="261" max="261" width="33.1796875" style="203" bestFit="1" customWidth="1"/>
    <col min="262" max="262" width="25.54296875" style="203" customWidth="1"/>
    <col min="263" max="263" width="32.1796875" style="203" customWidth="1"/>
    <col min="264" max="264" width="22.1796875" style="203" customWidth="1"/>
    <col min="265" max="265" width="38.54296875" style="203" customWidth="1"/>
    <col min="266" max="266" width="20" style="203" customWidth="1"/>
    <col min="267" max="267" width="15.54296875" style="203" customWidth="1"/>
    <col min="268" max="268" width="13.1796875" style="203" customWidth="1"/>
    <col min="269" max="513" width="9.1796875" style="203" customWidth="1"/>
    <col min="514" max="514" width="6.54296875" style="203" customWidth="1"/>
    <col min="515" max="515" width="35.1796875" style="203" customWidth="1"/>
    <col min="516" max="516" width="17" style="203" customWidth="1"/>
    <col min="517" max="517" width="33.1796875" style="203" bestFit="1" customWidth="1"/>
    <col min="518" max="518" width="25.54296875" style="203" customWidth="1"/>
    <col min="519" max="519" width="32.1796875" style="203" customWidth="1"/>
    <col min="520" max="520" width="22.1796875" style="203" customWidth="1"/>
    <col min="521" max="521" width="38.54296875" style="203" customWidth="1"/>
    <col min="522" max="522" width="20" style="203" customWidth="1"/>
    <col min="523" max="523" width="15.54296875" style="203" customWidth="1"/>
    <col min="524" max="524" width="13.1796875" style="203" customWidth="1"/>
    <col min="525" max="769" width="9.1796875" style="203" customWidth="1"/>
    <col min="770" max="770" width="6.54296875" style="203" customWidth="1"/>
    <col min="771" max="771" width="35.1796875" style="203" customWidth="1"/>
    <col min="772" max="772" width="17" style="203" customWidth="1"/>
    <col min="773" max="773" width="33.1796875" style="203" bestFit="1" customWidth="1"/>
    <col min="774" max="774" width="25.54296875" style="203" customWidth="1"/>
    <col min="775" max="775" width="32.1796875" style="203" customWidth="1"/>
    <col min="776" max="776" width="22.1796875" style="203" customWidth="1"/>
    <col min="777" max="777" width="38.54296875" style="203" customWidth="1"/>
    <col min="778" max="778" width="20" style="203" customWidth="1"/>
    <col min="779" max="779" width="15.54296875" style="203" customWidth="1"/>
    <col min="780" max="780" width="13.1796875" style="203" customWidth="1"/>
    <col min="781" max="1025" width="9.1796875" style="203" customWidth="1"/>
    <col min="1026" max="1026" width="6.54296875" style="203" customWidth="1"/>
    <col min="1027" max="1027" width="35.1796875" style="203" customWidth="1"/>
    <col min="1028" max="1028" width="17" style="203" customWidth="1"/>
    <col min="1029" max="1029" width="33.1796875" style="203" bestFit="1" customWidth="1"/>
    <col min="1030" max="1030" width="25.54296875" style="203" customWidth="1"/>
    <col min="1031" max="1031" width="32.1796875" style="203" customWidth="1"/>
    <col min="1032" max="1032" width="22.1796875" style="203" customWidth="1"/>
    <col min="1033" max="1033" width="38.54296875" style="203" customWidth="1"/>
    <col min="1034" max="1034" width="20" style="203" customWidth="1"/>
    <col min="1035" max="1035" width="15.54296875" style="203" customWidth="1"/>
    <col min="1036" max="1036" width="13.1796875" style="203" customWidth="1"/>
    <col min="1037" max="1281" width="9.1796875" style="203" customWidth="1"/>
    <col min="1282" max="1282" width="6.54296875" style="203" customWidth="1"/>
    <col min="1283" max="1283" width="35.1796875" style="203" customWidth="1"/>
    <col min="1284" max="1284" width="17" style="203" customWidth="1"/>
    <col min="1285" max="1285" width="33.1796875" style="203" bestFit="1" customWidth="1"/>
    <col min="1286" max="1286" width="25.54296875" style="203" customWidth="1"/>
    <col min="1287" max="1287" width="32.1796875" style="203" customWidth="1"/>
    <col min="1288" max="1288" width="22.1796875" style="203" customWidth="1"/>
    <col min="1289" max="1289" width="38.54296875" style="203" customWidth="1"/>
    <col min="1290" max="1290" width="20" style="203" customWidth="1"/>
    <col min="1291" max="1291" width="15.54296875" style="203" customWidth="1"/>
    <col min="1292" max="1292" width="13.1796875" style="203" customWidth="1"/>
    <col min="1293" max="1537" width="9.1796875" style="203" customWidth="1"/>
    <col min="1538" max="1538" width="6.54296875" style="203" customWidth="1"/>
    <col min="1539" max="1539" width="35.1796875" style="203" customWidth="1"/>
    <col min="1540" max="1540" width="17" style="203" customWidth="1"/>
    <col min="1541" max="1541" width="33.1796875" style="203" bestFit="1" customWidth="1"/>
    <col min="1542" max="1542" width="25.54296875" style="203" customWidth="1"/>
    <col min="1543" max="1543" width="32.1796875" style="203" customWidth="1"/>
    <col min="1544" max="1544" width="22.1796875" style="203" customWidth="1"/>
    <col min="1545" max="1545" width="38.54296875" style="203" customWidth="1"/>
    <col min="1546" max="1546" width="20" style="203" customWidth="1"/>
    <col min="1547" max="1547" width="15.54296875" style="203" customWidth="1"/>
    <col min="1548" max="1548" width="13.1796875" style="203" customWidth="1"/>
    <col min="1549" max="1793" width="9.1796875" style="203" customWidth="1"/>
    <col min="1794" max="1794" width="6.54296875" style="203" customWidth="1"/>
    <col min="1795" max="1795" width="35.1796875" style="203" customWidth="1"/>
    <col min="1796" max="1796" width="17" style="203" customWidth="1"/>
    <col min="1797" max="1797" width="33.1796875" style="203" bestFit="1" customWidth="1"/>
    <col min="1798" max="1798" width="25.54296875" style="203" customWidth="1"/>
    <col min="1799" max="1799" width="32.1796875" style="203" customWidth="1"/>
    <col min="1800" max="1800" width="22.1796875" style="203" customWidth="1"/>
    <col min="1801" max="1801" width="38.54296875" style="203" customWidth="1"/>
    <col min="1802" max="1802" width="20" style="203" customWidth="1"/>
    <col min="1803" max="1803" width="15.54296875" style="203" customWidth="1"/>
    <col min="1804" max="1804" width="13.1796875" style="203" customWidth="1"/>
    <col min="1805" max="2049" width="9.1796875" style="203" customWidth="1"/>
    <col min="2050" max="2050" width="6.54296875" style="203" customWidth="1"/>
    <col min="2051" max="2051" width="35.1796875" style="203" customWidth="1"/>
    <col min="2052" max="2052" width="17" style="203" customWidth="1"/>
    <col min="2053" max="2053" width="33.1796875" style="203" bestFit="1" customWidth="1"/>
    <col min="2054" max="2054" width="25.54296875" style="203" customWidth="1"/>
    <col min="2055" max="2055" width="32.1796875" style="203" customWidth="1"/>
    <col min="2056" max="2056" width="22.1796875" style="203" customWidth="1"/>
    <col min="2057" max="2057" width="38.54296875" style="203" customWidth="1"/>
    <col min="2058" max="2058" width="20" style="203" customWidth="1"/>
    <col min="2059" max="2059" width="15.54296875" style="203" customWidth="1"/>
    <col min="2060" max="2060" width="13.1796875" style="203" customWidth="1"/>
    <col min="2061" max="2305" width="9.1796875" style="203" customWidth="1"/>
    <col min="2306" max="2306" width="6.54296875" style="203" customWidth="1"/>
    <col min="2307" max="2307" width="35.1796875" style="203" customWidth="1"/>
    <col min="2308" max="2308" width="17" style="203" customWidth="1"/>
    <col min="2309" max="2309" width="33.1796875" style="203" bestFit="1" customWidth="1"/>
    <col min="2310" max="2310" width="25.54296875" style="203" customWidth="1"/>
    <col min="2311" max="2311" width="32.1796875" style="203" customWidth="1"/>
    <col min="2312" max="2312" width="22.1796875" style="203" customWidth="1"/>
    <col min="2313" max="2313" width="38.54296875" style="203" customWidth="1"/>
    <col min="2314" max="2314" width="20" style="203" customWidth="1"/>
    <col min="2315" max="2315" width="15.54296875" style="203" customWidth="1"/>
    <col min="2316" max="2316" width="13.1796875" style="203" customWidth="1"/>
    <col min="2317" max="2561" width="9.1796875" style="203" customWidth="1"/>
    <col min="2562" max="2562" width="6.54296875" style="203" customWidth="1"/>
    <col min="2563" max="2563" width="35.1796875" style="203" customWidth="1"/>
    <col min="2564" max="2564" width="17" style="203" customWidth="1"/>
    <col min="2565" max="2565" width="33.1796875" style="203" bestFit="1" customWidth="1"/>
    <col min="2566" max="2566" width="25.54296875" style="203" customWidth="1"/>
    <col min="2567" max="2567" width="32.1796875" style="203" customWidth="1"/>
    <col min="2568" max="2568" width="22.1796875" style="203" customWidth="1"/>
    <col min="2569" max="2569" width="38.54296875" style="203" customWidth="1"/>
    <col min="2570" max="2570" width="20" style="203" customWidth="1"/>
    <col min="2571" max="2571" width="15.54296875" style="203" customWidth="1"/>
    <col min="2572" max="2572" width="13.1796875" style="203" customWidth="1"/>
    <col min="2573" max="2817" width="9.1796875" style="203" customWidth="1"/>
    <col min="2818" max="2818" width="6.54296875" style="203" customWidth="1"/>
    <col min="2819" max="2819" width="35.1796875" style="203" customWidth="1"/>
    <col min="2820" max="2820" width="17" style="203" customWidth="1"/>
    <col min="2821" max="2821" width="33.1796875" style="203" bestFit="1" customWidth="1"/>
    <col min="2822" max="2822" width="25.54296875" style="203" customWidth="1"/>
    <col min="2823" max="2823" width="32.1796875" style="203" customWidth="1"/>
    <col min="2824" max="2824" width="22.1796875" style="203" customWidth="1"/>
    <col min="2825" max="2825" width="38.54296875" style="203" customWidth="1"/>
    <col min="2826" max="2826" width="20" style="203" customWidth="1"/>
    <col min="2827" max="2827" width="15.54296875" style="203" customWidth="1"/>
    <col min="2828" max="2828" width="13.1796875" style="203" customWidth="1"/>
    <col min="2829" max="3073" width="9.1796875" style="203" customWidth="1"/>
    <col min="3074" max="3074" width="6.54296875" style="203" customWidth="1"/>
    <col min="3075" max="3075" width="35.1796875" style="203" customWidth="1"/>
    <col min="3076" max="3076" width="17" style="203" customWidth="1"/>
    <col min="3077" max="3077" width="33.1796875" style="203" bestFit="1" customWidth="1"/>
    <col min="3078" max="3078" width="25.54296875" style="203" customWidth="1"/>
    <col min="3079" max="3079" width="32.1796875" style="203" customWidth="1"/>
    <col min="3080" max="3080" width="22.1796875" style="203" customWidth="1"/>
    <col min="3081" max="3081" width="38.54296875" style="203" customWidth="1"/>
    <col min="3082" max="3082" width="20" style="203" customWidth="1"/>
    <col min="3083" max="3083" width="15.54296875" style="203" customWidth="1"/>
    <col min="3084" max="3084" width="13.1796875" style="203" customWidth="1"/>
    <col min="3085" max="3329" width="9.1796875" style="203" customWidth="1"/>
    <col min="3330" max="3330" width="6.54296875" style="203" customWidth="1"/>
    <col min="3331" max="3331" width="35.1796875" style="203" customWidth="1"/>
    <col min="3332" max="3332" width="17" style="203" customWidth="1"/>
    <col min="3333" max="3333" width="33.1796875" style="203" bestFit="1" customWidth="1"/>
    <col min="3334" max="3334" width="25.54296875" style="203" customWidth="1"/>
    <col min="3335" max="3335" width="32.1796875" style="203" customWidth="1"/>
    <col min="3336" max="3336" width="22.1796875" style="203" customWidth="1"/>
    <col min="3337" max="3337" width="38.54296875" style="203" customWidth="1"/>
    <col min="3338" max="3338" width="20" style="203" customWidth="1"/>
    <col min="3339" max="3339" width="15.54296875" style="203" customWidth="1"/>
    <col min="3340" max="3340" width="13.1796875" style="203" customWidth="1"/>
    <col min="3341" max="3585" width="9.1796875" style="203" customWidth="1"/>
    <col min="3586" max="3586" width="6.54296875" style="203" customWidth="1"/>
    <col min="3587" max="3587" width="35.1796875" style="203" customWidth="1"/>
    <col min="3588" max="3588" width="17" style="203" customWidth="1"/>
    <col min="3589" max="3589" width="33.1796875" style="203" bestFit="1" customWidth="1"/>
    <col min="3590" max="3590" width="25.54296875" style="203" customWidth="1"/>
    <col min="3591" max="3591" width="32.1796875" style="203" customWidth="1"/>
    <col min="3592" max="3592" width="22.1796875" style="203" customWidth="1"/>
    <col min="3593" max="3593" width="38.54296875" style="203" customWidth="1"/>
    <col min="3594" max="3594" width="20" style="203" customWidth="1"/>
    <col min="3595" max="3595" width="15.54296875" style="203" customWidth="1"/>
    <col min="3596" max="3596" width="13.1796875" style="203" customWidth="1"/>
    <col min="3597" max="3841" width="9.1796875" style="203" customWidth="1"/>
    <col min="3842" max="3842" width="6.54296875" style="203" customWidth="1"/>
    <col min="3843" max="3843" width="35.1796875" style="203" customWidth="1"/>
    <col min="3844" max="3844" width="17" style="203" customWidth="1"/>
    <col min="3845" max="3845" width="33.1796875" style="203" bestFit="1" customWidth="1"/>
    <col min="3846" max="3846" width="25.54296875" style="203" customWidth="1"/>
    <col min="3847" max="3847" width="32.1796875" style="203" customWidth="1"/>
    <col min="3848" max="3848" width="22.1796875" style="203" customWidth="1"/>
    <col min="3849" max="3849" width="38.54296875" style="203" customWidth="1"/>
    <col min="3850" max="3850" width="20" style="203" customWidth="1"/>
    <col min="3851" max="3851" width="15.54296875" style="203" customWidth="1"/>
    <col min="3852" max="3852" width="13.1796875" style="203" customWidth="1"/>
    <col min="3853" max="4097" width="9.1796875" style="203" customWidth="1"/>
    <col min="4098" max="4098" width="6.54296875" style="203" customWidth="1"/>
    <col min="4099" max="4099" width="35.1796875" style="203" customWidth="1"/>
    <col min="4100" max="4100" width="17" style="203" customWidth="1"/>
    <col min="4101" max="4101" width="33.1796875" style="203" bestFit="1" customWidth="1"/>
    <col min="4102" max="4102" width="25.54296875" style="203" customWidth="1"/>
    <col min="4103" max="4103" width="32.1796875" style="203" customWidth="1"/>
    <col min="4104" max="4104" width="22.1796875" style="203" customWidth="1"/>
    <col min="4105" max="4105" width="38.54296875" style="203" customWidth="1"/>
    <col min="4106" max="4106" width="20" style="203" customWidth="1"/>
    <col min="4107" max="4107" width="15.54296875" style="203" customWidth="1"/>
    <col min="4108" max="4108" width="13.1796875" style="203" customWidth="1"/>
    <col min="4109" max="4353" width="9.1796875" style="203" customWidth="1"/>
    <col min="4354" max="4354" width="6.54296875" style="203" customWidth="1"/>
    <col min="4355" max="4355" width="35.1796875" style="203" customWidth="1"/>
    <col min="4356" max="4356" width="17" style="203" customWidth="1"/>
    <col min="4357" max="4357" width="33.1796875" style="203" bestFit="1" customWidth="1"/>
    <col min="4358" max="4358" width="25.54296875" style="203" customWidth="1"/>
    <col min="4359" max="4359" width="32.1796875" style="203" customWidth="1"/>
    <col min="4360" max="4360" width="22.1796875" style="203" customWidth="1"/>
    <col min="4361" max="4361" width="38.54296875" style="203" customWidth="1"/>
    <col min="4362" max="4362" width="20" style="203" customWidth="1"/>
    <col min="4363" max="4363" width="15.54296875" style="203" customWidth="1"/>
    <col min="4364" max="4364" width="13.1796875" style="203" customWidth="1"/>
    <col min="4365" max="4609" width="9.1796875" style="203" customWidth="1"/>
    <col min="4610" max="4610" width="6.54296875" style="203" customWidth="1"/>
    <col min="4611" max="4611" width="35.1796875" style="203" customWidth="1"/>
    <col min="4612" max="4612" width="17" style="203" customWidth="1"/>
    <col min="4613" max="4613" width="33.1796875" style="203" bestFit="1" customWidth="1"/>
    <col min="4614" max="4614" width="25.54296875" style="203" customWidth="1"/>
    <col min="4615" max="4615" width="32.1796875" style="203" customWidth="1"/>
    <col min="4616" max="4616" width="22.1796875" style="203" customWidth="1"/>
    <col min="4617" max="4617" width="38.54296875" style="203" customWidth="1"/>
    <col min="4618" max="4618" width="20" style="203" customWidth="1"/>
    <col min="4619" max="4619" width="15.54296875" style="203" customWidth="1"/>
    <col min="4620" max="4620" width="13.1796875" style="203" customWidth="1"/>
    <col min="4621" max="4865" width="9.1796875" style="203" customWidth="1"/>
    <col min="4866" max="4866" width="6.54296875" style="203" customWidth="1"/>
    <col min="4867" max="4867" width="35.1796875" style="203" customWidth="1"/>
    <col min="4868" max="4868" width="17" style="203" customWidth="1"/>
    <col min="4869" max="4869" width="33.1796875" style="203" bestFit="1" customWidth="1"/>
    <col min="4870" max="4870" width="25.54296875" style="203" customWidth="1"/>
    <col min="4871" max="4871" width="32.1796875" style="203" customWidth="1"/>
    <col min="4872" max="4872" width="22.1796875" style="203" customWidth="1"/>
    <col min="4873" max="4873" width="38.54296875" style="203" customWidth="1"/>
    <col min="4874" max="4874" width="20" style="203" customWidth="1"/>
    <col min="4875" max="4875" width="15.54296875" style="203" customWidth="1"/>
    <col min="4876" max="4876" width="13.1796875" style="203" customWidth="1"/>
    <col min="4877" max="5121" width="9.1796875" style="203" customWidth="1"/>
    <col min="5122" max="5122" width="6.54296875" style="203" customWidth="1"/>
    <col min="5123" max="5123" width="35.1796875" style="203" customWidth="1"/>
    <col min="5124" max="5124" width="17" style="203" customWidth="1"/>
    <col min="5125" max="5125" width="33.1796875" style="203" bestFit="1" customWidth="1"/>
    <col min="5126" max="5126" width="25.54296875" style="203" customWidth="1"/>
    <col min="5127" max="5127" width="32.1796875" style="203" customWidth="1"/>
    <col min="5128" max="5128" width="22.1796875" style="203" customWidth="1"/>
    <col min="5129" max="5129" width="38.54296875" style="203" customWidth="1"/>
    <col min="5130" max="5130" width="20" style="203" customWidth="1"/>
    <col min="5131" max="5131" width="15.54296875" style="203" customWidth="1"/>
    <col min="5132" max="5132" width="13.1796875" style="203" customWidth="1"/>
    <col min="5133" max="5377" width="9.1796875" style="203" customWidth="1"/>
    <col min="5378" max="5378" width="6.54296875" style="203" customWidth="1"/>
    <col min="5379" max="5379" width="35.1796875" style="203" customWidth="1"/>
    <col min="5380" max="5380" width="17" style="203" customWidth="1"/>
    <col min="5381" max="5381" width="33.1796875" style="203" bestFit="1" customWidth="1"/>
    <col min="5382" max="5382" width="25.54296875" style="203" customWidth="1"/>
    <col min="5383" max="5383" width="32.1796875" style="203" customWidth="1"/>
    <col min="5384" max="5384" width="22.1796875" style="203" customWidth="1"/>
    <col min="5385" max="5385" width="38.54296875" style="203" customWidth="1"/>
    <col min="5386" max="5386" width="20" style="203" customWidth="1"/>
    <col min="5387" max="5387" width="15.54296875" style="203" customWidth="1"/>
    <col min="5388" max="5388" width="13.1796875" style="203" customWidth="1"/>
    <col min="5389" max="5633" width="9.1796875" style="203" customWidth="1"/>
    <col min="5634" max="5634" width="6.54296875" style="203" customWidth="1"/>
    <col min="5635" max="5635" width="35.1796875" style="203" customWidth="1"/>
    <col min="5636" max="5636" width="17" style="203" customWidth="1"/>
    <col min="5637" max="5637" width="33.1796875" style="203" bestFit="1" customWidth="1"/>
    <col min="5638" max="5638" width="25.54296875" style="203" customWidth="1"/>
    <col min="5639" max="5639" width="32.1796875" style="203" customWidth="1"/>
    <col min="5640" max="5640" width="22.1796875" style="203" customWidth="1"/>
    <col min="5641" max="5641" width="38.54296875" style="203" customWidth="1"/>
    <col min="5642" max="5642" width="20" style="203" customWidth="1"/>
    <col min="5643" max="5643" width="15.54296875" style="203" customWidth="1"/>
    <col min="5644" max="5644" width="13.1796875" style="203" customWidth="1"/>
    <col min="5645" max="5889" width="9.1796875" style="203" customWidth="1"/>
    <col min="5890" max="5890" width="6.54296875" style="203" customWidth="1"/>
    <col min="5891" max="5891" width="35.1796875" style="203" customWidth="1"/>
    <col min="5892" max="5892" width="17" style="203" customWidth="1"/>
    <col min="5893" max="5893" width="33.1796875" style="203" bestFit="1" customWidth="1"/>
    <col min="5894" max="5894" width="25.54296875" style="203" customWidth="1"/>
    <col min="5895" max="5895" width="32.1796875" style="203" customWidth="1"/>
    <col min="5896" max="5896" width="22.1796875" style="203" customWidth="1"/>
    <col min="5897" max="5897" width="38.54296875" style="203" customWidth="1"/>
    <col min="5898" max="5898" width="20" style="203" customWidth="1"/>
    <col min="5899" max="5899" width="15.54296875" style="203" customWidth="1"/>
    <col min="5900" max="5900" width="13.1796875" style="203" customWidth="1"/>
    <col min="5901" max="6145" width="9.1796875" style="203" customWidth="1"/>
    <col min="6146" max="6146" width="6.54296875" style="203" customWidth="1"/>
    <col min="6147" max="6147" width="35.1796875" style="203" customWidth="1"/>
    <col min="6148" max="6148" width="17" style="203" customWidth="1"/>
    <col min="6149" max="6149" width="33.1796875" style="203" bestFit="1" customWidth="1"/>
    <col min="6150" max="6150" width="25.54296875" style="203" customWidth="1"/>
    <col min="6151" max="6151" width="32.1796875" style="203" customWidth="1"/>
    <col min="6152" max="6152" width="22.1796875" style="203" customWidth="1"/>
    <col min="6153" max="6153" width="38.54296875" style="203" customWidth="1"/>
    <col min="6154" max="6154" width="20" style="203" customWidth="1"/>
    <col min="6155" max="6155" width="15.54296875" style="203" customWidth="1"/>
    <col min="6156" max="6156" width="13.1796875" style="203" customWidth="1"/>
    <col min="6157" max="6401" width="9.1796875" style="203" customWidth="1"/>
    <col min="6402" max="6402" width="6.54296875" style="203" customWidth="1"/>
    <col min="6403" max="6403" width="35.1796875" style="203" customWidth="1"/>
    <col min="6404" max="6404" width="17" style="203" customWidth="1"/>
    <col min="6405" max="6405" width="33.1796875" style="203" bestFit="1" customWidth="1"/>
    <col min="6406" max="6406" width="25.54296875" style="203" customWidth="1"/>
    <col min="6407" max="6407" width="32.1796875" style="203" customWidth="1"/>
    <col min="6408" max="6408" width="22.1796875" style="203" customWidth="1"/>
    <col min="6409" max="6409" width="38.54296875" style="203" customWidth="1"/>
    <col min="6410" max="6410" width="20" style="203" customWidth="1"/>
    <col min="6411" max="6411" width="15.54296875" style="203" customWidth="1"/>
    <col min="6412" max="6412" width="13.1796875" style="203" customWidth="1"/>
    <col min="6413" max="6657" width="9.1796875" style="203" customWidth="1"/>
    <col min="6658" max="6658" width="6.54296875" style="203" customWidth="1"/>
    <col min="6659" max="6659" width="35.1796875" style="203" customWidth="1"/>
    <col min="6660" max="6660" width="17" style="203" customWidth="1"/>
    <col min="6661" max="6661" width="33.1796875" style="203" bestFit="1" customWidth="1"/>
    <col min="6662" max="6662" width="25.54296875" style="203" customWidth="1"/>
    <col min="6663" max="6663" width="32.1796875" style="203" customWidth="1"/>
    <col min="6664" max="6664" width="22.1796875" style="203" customWidth="1"/>
    <col min="6665" max="6665" width="38.54296875" style="203" customWidth="1"/>
    <col min="6666" max="6666" width="20" style="203" customWidth="1"/>
    <col min="6667" max="6667" width="15.54296875" style="203" customWidth="1"/>
    <col min="6668" max="6668" width="13.1796875" style="203" customWidth="1"/>
    <col min="6669" max="6913" width="9.1796875" style="203" customWidth="1"/>
    <col min="6914" max="6914" width="6.54296875" style="203" customWidth="1"/>
    <col min="6915" max="6915" width="35.1796875" style="203" customWidth="1"/>
    <col min="6916" max="6916" width="17" style="203" customWidth="1"/>
    <col min="6917" max="6917" width="33.1796875" style="203" bestFit="1" customWidth="1"/>
    <col min="6918" max="6918" width="25.54296875" style="203" customWidth="1"/>
    <col min="6919" max="6919" width="32.1796875" style="203" customWidth="1"/>
    <col min="6920" max="6920" width="22.1796875" style="203" customWidth="1"/>
    <col min="6921" max="6921" width="38.54296875" style="203" customWidth="1"/>
    <col min="6922" max="6922" width="20" style="203" customWidth="1"/>
    <col min="6923" max="6923" width="15.54296875" style="203" customWidth="1"/>
    <col min="6924" max="6924" width="13.1796875" style="203" customWidth="1"/>
    <col min="6925" max="7169" width="9.1796875" style="203" customWidth="1"/>
    <col min="7170" max="7170" width="6.54296875" style="203" customWidth="1"/>
    <col min="7171" max="7171" width="35.1796875" style="203" customWidth="1"/>
    <col min="7172" max="7172" width="17" style="203" customWidth="1"/>
    <col min="7173" max="7173" width="33.1796875" style="203" bestFit="1" customWidth="1"/>
    <col min="7174" max="7174" width="25.54296875" style="203" customWidth="1"/>
    <col min="7175" max="7175" width="32.1796875" style="203" customWidth="1"/>
    <col min="7176" max="7176" width="22.1796875" style="203" customWidth="1"/>
    <col min="7177" max="7177" width="38.54296875" style="203" customWidth="1"/>
    <col min="7178" max="7178" width="20" style="203" customWidth="1"/>
    <col min="7179" max="7179" width="15.54296875" style="203" customWidth="1"/>
    <col min="7180" max="7180" width="13.1796875" style="203" customWidth="1"/>
    <col min="7181" max="7425" width="9.1796875" style="203" customWidth="1"/>
    <col min="7426" max="7426" width="6.54296875" style="203" customWidth="1"/>
    <col min="7427" max="7427" width="35.1796875" style="203" customWidth="1"/>
    <col min="7428" max="7428" width="17" style="203" customWidth="1"/>
    <col min="7429" max="7429" width="33.1796875" style="203" bestFit="1" customWidth="1"/>
    <col min="7430" max="7430" width="25.54296875" style="203" customWidth="1"/>
    <col min="7431" max="7431" width="32.1796875" style="203" customWidth="1"/>
    <col min="7432" max="7432" width="22.1796875" style="203" customWidth="1"/>
    <col min="7433" max="7433" width="38.54296875" style="203" customWidth="1"/>
    <col min="7434" max="7434" width="20" style="203" customWidth="1"/>
    <col min="7435" max="7435" width="15.54296875" style="203" customWidth="1"/>
    <col min="7436" max="7436" width="13.1796875" style="203" customWidth="1"/>
    <col min="7437" max="7681" width="9.1796875" style="203" customWidth="1"/>
    <col min="7682" max="7682" width="6.54296875" style="203" customWidth="1"/>
    <col min="7683" max="7683" width="35.1796875" style="203" customWidth="1"/>
    <col min="7684" max="7684" width="17" style="203" customWidth="1"/>
    <col min="7685" max="7685" width="33.1796875" style="203" bestFit="1" customWidth="1"/>
    <col min="7686" max="7686" width="25.54296875" style="203" customWidth="1"/>
    <col min="7687" max="7687" width="32.1796875" style="203" customWidth="1"/>
    <col min="7688" max="7688" width="22.1796875" style="203" customWidth="1"/>
    <col min="7689" max="7689" width="38.54296875" style="203" customWidth="1"/>
    <col min="7690" max="7690" width="20" style="203" customWidth="1"/>
    <col min="7691" max="7691" width="15.54296875" style="203" customWidth="1"/>
    <col min="7692" max="7692" width="13.1796875" style="203" customWidth="1"/>
    <col min="7693" max="7937" width="9.1796875" style="203" customWidth="1"/>
    <col min="7938" max="7938" width="6.54296875" style="203" customWidth="1"/>
    <col min="7939" max="7939" width="35.1796875" style="203" customWidth="1"/>
    <col min="7940" max="7940" width="17" style="203" customWidth="1"/>
    <col min="7941" max="7941" width="33.1796875" style="203" bestFit="1" customWidth="1"/>
    <col min="7942" max="7942" width="25.54296875" style="203" customWidth="1"/>
    <col min="7943" max="7943" width="32.1796875" style="203" customWidth="1"/>
    <col min="7944" max="7944" width="22.1796875" style="203" customWidth="1"/>
    <col min="7945" max="7945" width="38.54296875" style="203" customWidth="1"/>
    <col min="7946" max="7946" width="20" style="203" customWidth="1"/>
    <col min="7947" max="7947" width="15.54296875" style="203" customWidth="1"/>
    <col min="7948" max="7948" width="13.1796875" style="203" customWidth="1"/>
    <col min="7949" max="8193" width="9.1796875" style="203" customWidth="1"/>
    <col min="8194" max="8194" width="6.54296875" style="203" customWidth="1"/>
    <col min="8195" max="8195" width="35.1796875" style="203" customWidth="1"/>
    <col min="8196" max="8196" width="17" style="203" customWidth="1"/>
    <col min="8197" max="8197" width="33.1796875" style="203" bestFit="1" customWidth="1"/>
    <col min="8198" max="8198" width="25.54296875" style="203" customWidth="1"/>
    <col min="8199" max="8199" width="32.1796875" style="203" customWidth="1"/>
    <col min="8200" max="8200" width="22.1796875" style="203" customWidth="1"/>
    <col min="8201" max="8201" width="38.54296875" style="203" customWidth="1"/>
    <col min="8202" max="8202" width="20" style="203" customWidth="1"/>
    <col min="8203" max="8203" width="15.54296875" style="203" customWidth="1"/>
    <col min="8204" max="8204" width="13.1796875" style="203" customWidth="1"/>
    <col min="8205" max="8449" width="9.1796875" style="203" customWidth="1"/>
    <col min="8450" max="8450" width="6.54296875" style="203" customWidth="1"/>
    <col min="8451" max="8451" width="35.1796875" style="203" customWidth="1"/>
    <col min="8452" max="8452" width="17" style="203" customWidth="1"/>
    <col min="8453" max="8453" width="33.1796875" style="203" bestFit="1" customWidth="1"/>
    <col min="8454" max="8454" width="25.54296875" style="203" customWidth="1"/>
    <col min="8455" max="8455" width="32.1796875" style="203" customWidth="1"/>
    <col min="8456" max="8456" width="22.1796875" style="203" customWidth="1"/>
    <col min="8457" max="8457" width="38.54296875" style="203" customWidth="1"/>
    <col min="8458" max="8458" width="20" style="203" customWidth="1"/>
    <col min="8459" max="8459" width="15.54296875" style="203" customWidth="1"/>
    <col min="8460" max="8460" width="13.1796875" style="203" customWidth="1"/>
    <col min="8461" max="8705" width="9.1796875" style="203" customWidth="1"/>
    <col min="8706" max="8706" width="6.54296875" style="203" customWidth="1"/>
    <col min="8707" max="8707" width="35.1796875" style="203" customWidth="1"/>
    <col min="8708" max="8708" width="17" style="203" customWidth="1"/>
    <col min="8709" max="8709" width="33.1796875" style="203" bestFit="1" customWidth="1"/>
    <col min="8710" max="8710" width="25.54296875" style="203" customWidth="1"/>
    <col min="8711" max="8711" width="32.1796875" style="203" customWidth="1"/>
    <col min="8712" max="8712" width="22.1796875" style="203" customWidth="1"/>
    <col min="8713" max="8713" width="38.54296875" style="203" customWidth="1"/>
    <col min="8714" max="8714" width="20" style="203" customWidth="1"/>
    <col min="8715" max="8715" width="15.54296875" style="203" customWidth="1"/>
    <col min="8716" max="8716" width="13.1796875" style="203" customWidth="1"/>
    <col min="8717" max="8961" width="9.1796875" style="203" customWidth="1"/>
    <col min="8962" max="8962" width="6.54296875" style="203" customWidth="1"/>
    <col min="8963" max="8963" width="35.1796875" style="203" customWidth="1"/>
    <col min="8964" max="8964" width="17" style="203" customWidth="1"/>
    <col min="8965" max="8965" width="33.1796875" style="203" bestFit="1" customWidth="1"/>
    <col min="8966" max="8966" width="25.54296875" style="203" customWidth="1"/>
    <col min="8967" max="8967" width="32.1796875" style="203" customWidth="1"/>
    <col min="8968" max="8968" width="22.1796875" style="203" customWidth="1"/>
    <col min="8969" max="8969" width="38.54296875" style="203" customWidth="1"/>
    <col min="8970" max="8970" width="20" style="203" customWidth="1"/>
    <col min="8971" max="8971" width="15.54296875" style="203" customWidth="1"/>
    <col min="8972" max="8972" width="13.1796875" style="203" customWidth="1"/>
    <col min="8973" max="9217" width="9.1796875" style="203" customWidth="1"/>
    <col min="9218" max="9218" width="6.54296875" style="203" customWidth="1"/>
    <col min="9219" max="9219" width="35.1796875" style="203" customWidth="1"/>
    <col min="9220" max="9220" width="17" style="203" customWidth="1"/>
    <col min="9221" max="9221" width="33.1796875" style="203" bestFit="1" customWidth="1"/>
    <col min="9222" max="9222" width="25.54296875" style="203" customWidth="1"/>
    <col min="9223" max="9223" width="32.1796875" style="203" customWidth="1"/>
    <col min="9224" max="9224" width="22.1796875" style="203" customWidth="1"/>
    <col min="9225" max="9225" width="38.54296875" style="203" customWidth="1"/>
    <col min="9226" max="9226" width="20" style="203" customWidth="1"/>
    <col min="9227" max="9227" width="15.54296875" style="203" customWidth="1"/>
    <col min="9228" max="9228" width="13.1796875" style="203" customWidth="1"/>
    <col min="9229" max="9473" width="9.1796875" style="203" customWidth="1"/>
    <col min="9474" max="9474" width="6.54296875" style="203" customWidth="1"/>
    <col min="9475" max="9475" width="35.1796875" style="203" customWidth="1"/>
    <col min="9476" max="9476" width="17" style="203" customWidth="1"/>
    <col min="9477" max="9477" width="33.1796875" style="203" bestFit="1" customWidth="1"/>
    <col min="9478" max="9478" width="25.54296875" style="203" customWidth="1"/>
    <col min="9479" max="9479" width="32.1796875" style="203" customWidth="1"/>
    <col min="9480" max="9480" width="22.1796875" style="203" customWidth="1"/>
    <col min="9481" max="9481" width="38.54296875" style="203" customWidth="1"/>
    <col min="9482" max="9482" width="20" style="203" customWidth="1"/>
    <col min="9483" max="9483" width="15.54296875" style="203" customWidth="1"/>
    <col min="9484" max="9484" width="13.1796875" style="203" customWidth="1"/>
    <col min="9485" max="9729" width="9.1796875" style="203" customWidth="1"/>
    <col min="9730" max="9730" width="6.54296875" style="203" customWidth="1"/>
    <col min="9731" max="9731" width="35.1796875" style="203" customWidth="1"/>
    <col min="9732" max="9732" width="17" style="203" customWidth="1"/>
    <col min="9733" max="9733" width="33.1796875" style="203" bestFit="1" customWidth="1"/>
    <col min="9734" max="9734" width="25.54296875" style="203" customWidth="1"/>
    <col min="9735" max="9735" width="32.1796875" style="203" customWidth="1"/>
    <col min="9736" max="9736" width="22.1796875" style="203" customWidth="1"/>
    <col min="9737" max="9737" width="38.54296875" style="203" customWidth="1"/>
    <col min="9738" max="9738" width="20" style="203" customWidth="1"/>
    <col min="9739" max="9739" width="15.54296875" style="203" customWidth="1"/>
    <col min="9740" max="9740" width="13.1796875" style="203" customWidth="1"/>
    <col min="9741" max="9985" width="9.1796875" style="203" customWidth="1"/>
    <col min="9986" max="9986" width="6.54296875" style="203" customWidth="1"/>
    <col min="9987" max="9987" width="35.1796875" style="203" customWidth="1"/>
    <col min="9988" max="9988" width="17" style="203" customWidth="1"/>
    <col min="9989" max="9989" width="33.1796875" style="203" bestFit="1" customWidth="1"/>
    <col min="9990" max="9990" width="25.54296875" style="203" customWidth="1"/>
    <col min="9991" max="9991" width="32.1796875" style="203" customWidth="1"/>
    <col min="9992" max="9992" width="22.1796875" style="203" customWidth="1"/>
    <col min="9993" max="9993" width="38.54296875" style="203" customWidth="1"/>
    <col min="9994" max="9994" width="20" style="203" customWidth="1"/>
    <col min="9995" max="9995" width="15.54296875" style="203" customWidth="1"/>
    <col min="9996" max="9996" width="13.1796875" style="203" customWidth="1"/>
    <col min="9997" max="10241" width="9.1796875" style="203" customWidth="1"/>
    <col min="10242" max="10242" width="6.54296875" style="203" customWidth="1"/>
    <col min="10243" max="10243" width="35.1796875" style="203" customWidth="1"/>
    <col min="10244" max="10244" width="17" style="203" customWidth="1"/>
    <col min="10245" max="10245" width="33.1796875" style="203" bestFit="1" customWidth="1"/>
    <col min="10246" max="10246" width="25.54296875" style="203" customWidth="1"/>
    <col min="10247" max="10247" width="32.1796875" style="203" customWidth="1"/>
    <col min="10248" max="10248" width="22.1796875" style="203" customWidth="1"/>
    <col min="10249" max="10249" width="38.54296875" style="203" customWidth="1"/>
    <col min="10250" max="10250" width="20" style="203" customWidth="1"/>
    <col min="10251" max="10251" width="15.54296875" style="203" customWidth="1"/>
    <col min="10252" max="10252" width="13.1796875" style="203" customWidth="1"/>
    <col min="10253" max="10497" width="9.1796875" style="203" customWidth="1"/>
    <col min="10498" max="10498" width="6.54296875" style="203" customWidth="1"/>
    <col min="10499" max="10499" width="35.1796875" style="203" customWidth="1"/>
    <col min="10500" max="10500" width="17" style="203" customWidth="1"/>
    <col min="10501" max="10501" width="33.1796875" style="203" bestFit="1" customWidth="1"/>
    <col min="10502" max="10502" width="25.54296875" style="203" customWidth="1"/>
    <col min="10503" max="10503" width="32.1796875" style="203" customWidth="1"/>
    <col min="10504" max="10504" width="22.1796875" style="203" customWidth="1"/>
    <col min="10505" max="10505" width="38.54296875" style="203" customWidth="1"/>
    <col min="10506" max="10506" width="20" style="203" customWidth="1"/>
    <col min="10507" max="10507" width="15.54296875" style="203" customWidth="1"/>
    <col min="10508" max="10508" width="13.1796875" style="203" customWidth="1"/>
    <col min="10509" max="10753" width="9.1796875" style="203" customWidth="1"/>
    <col min="10754" max="10754" width="6.54296875" style="203" customWidth="1"/>
    <col min="10755" max="10755" width="35.1796875" style="203" customWidth="1"/>
    <col min="10756" max="10756" width="17" style="203" customWidth="1"/>
    <col min="10757" max="10757" width="33.1796875" style="203" bestFit="1" customWidth="1"/>
    <col min="10758" max="10758" width="25.54296875" style="203" customWidth="1"/>
    <col min="10759" max="10759" width="32.1796875" style="203" customWidth="1"/>
    <col min="10760" max="10760" width="22.1796875" style="203" customWidth="1"/>
    <col min="10761" max="10761" width="38.54296875" style="203" customWidth="1"/>
    <col min="10762" max="10762" width="20" style="203" customWidth="1"/>
    <col min="10763" max="10763" width="15.54296875" style="203" customWidth="1"/>
    <col min="10764" max="10764" width="13.1796875" style="203" customWidth="1"/>
    <col min="10765" max="11009" width="9.1796875" style="203" customWidth="1"/>
    <col min="11010" max="11010" width="6.54296875" style="203" customWidth="1"/>
    <col min="11011" max="11011" width="35.1796875" style="203" customWidth="1"/>
    <col min="11012" max="11012" width="17" style="203" customWidth="1"/>
    <col min="11013" max="11013" width="33.1796875" style="203" bestFit="1" customWidth="1"/>
    <col min="11014" max="11014" width="25.54296875" style="203" customWidth="1"/>
    <col min="11015" max="11015" width="32.1796875" style="203" customWidth="1"/>
    <col min="11016" max="11016" width="22.1796875" style="203" customWidth="1"/>
    <col min="11017" max="11017" width="38.54296875" style="203" customWidth="1"/>
    <col min="11018" max="11018" width="20" style="203" customWidth="1"/>
    <col min="11019" max="11019" width="15.54296875" style="203" customWidth="1"/>
    <col min="11020" max="11020" width="13.1796875" style="203" customWidth="1"/>
    <col min="11021" max="11265" width="9.1796875" style="203" customWidth="1"/>
    <col min="11266" max="11266" width="6.54296875" style="203" customWidth="1"/>
    <col min="11267" max="11267" width="35.1796875" style="203" customWidth="1"/>
    <col min="11268" max="11268" width="17" style="203" customWidth="1"/>
    <col min="11269" max="11269" width="33.1796875" style="203" bestFit="1" customWidth="1"/>
    <col min="11270" max="11270" width="25.54296875" style="203" customWidth="1"/>
    <col min="11271" max="11271" width="32.1796875" style="203" customWidth="1"/>
    <col min="11272" max="11272" width="22.1796875" style="203" customWidth="1"/>
    <col min="11273" max="11273" width="38.54296875" style="203" customWidth="1"/>
    <col min="11274" max="11274" width="20" style="203" customWidth="1"/>
    <col min="11275" max="11275" width="15.54296875" style="203" customWidth="1"/>
    <col min="11276" max="11276" width="13.1796875" style="203" customWidth="1"/>
    <col min="11277" max="11521" width="9.1796875" style="203" customWidth="1"/>
    <col min="11522" max="11522" width="6.54296875" style="203" customWidth="1"/>
    <col min="11523" max="11523" width="35.1796875" style="203" customWidth="1"/>
    <col min="11524" max="11524" width="17" style="203" customWidth="1"/>
    <col min="11525" max="11525" width="33.1796875" style="203" bestFit="1" customWidth="1"/>
    <col min="11526" max="11526" width="25.54296875" style="203" customWidth="1"/>
    <col min="11527" max="11527" width="32.1796875" style="203" customWidth="1"/>
    <col min="11528" max="11528" width="22.1796875" style="203" customWidth="1"/>
    <col min="11529" max="11529" width="38.54296875" style="203" customWidth="1"/>
    <col min="11530" max="11530" width="20" style="203" customWidth="1"/>
    <col min="11531" max="11531" width="15.54296875" style="203" customWidth="1"/>
    <col min="11532" max="11532" width="13.1796875" style="203" customWidth="1"/>
    <col min="11533" max="11777" width="9.1796875" style="203" customWidth="1"/>
    <col min="11778" max="11778" width="6.54296875" style="203" customWidth="1"/>
    <col min="11779" max="11779" width="35.1796875" style="203" customWidth="1"/>
    <col min="11780" max="11780" width="17" style="203" customWidth="1"/>
    <col min="11781" max="11781" width="33.1796875" style="203" bestFit="1" customWidth="1"/>
    <col min="11782" max="11782" width="25.54296875" style="203" customWidth="1"/>
    <col min="11783" max="11783" width="32.1796875" style="203" customWidth="1"/>
    <col min="11784" max="11784" width="22.1796875" style="203" customWidth="1"/>
    <col min="11785" max="11785" width="38.54296875" style="203" customWidth="1"/>
    <col min="11786" max="11786" width="20" style="203" customWidth="1"/>
    <col min="11787" max="11787" width="15.54296875" style="203" customWidth="1"/>
    <col min="11788" max="11788" width="13.1796875" style="203" customWidth="1"/>
    <col min="11789" max="12033" width="9.1796875" style="203" customWidth="1"/>
    <col min="12034" max="12034" width="6.54296875" style="203" customWidth="1"/>
    <col min="12035" max="12035" width="35.1796875" style="203" customWidth="1"/>
    <col min="12036" max="12036" width="17" style="203" customWidth="1"/>
    <col min="12037" max="12037" width="33.1796875" style="203" bestFit="1" customWidth="1"/>
    <col min="12038" max="12038" width="25.54296875" style="203" customWidth="1"/>
    <col min="12039" max="12039" width="32.1796875" style="203" customWidth="1"/>
    <col min="12040" max="12040" width="22.1796875" style="203" customWidth="1"/>
    <col min="12041" max="12041" width="38.54296875" style="203" customWidth="1"/>
    <col min="12042" max="12042" width="20" style="203" customWidth="1"/>
    <col min="12043" max="12043" width="15.54296875" style="203" customWidth="1"/>
    <col min="12044" max="12044" width="13.1796875" style="203" customWidth="1"/>
    <col min="12045" max="12289" width="9.1796875" style="203" customWidth="1"/>
    <col min="12290" max="12290" width="6.54296875" style="203" customWidth="1"/>
    <col min="12291" max="12291" width="35.1796875" style="203" customWidth="1"/>
    <col min="12292" max="12292" width="17" style="203" customWidth="1"/>
    <col min="12293" max="12293" width="33.1796875" style="203" bestFit="1" customWidth="1"/>
    <col min="12294" max="12294" width="25.54296875" style="203" customWidth="1"/>
    <col min="12295" max="12295" width="32.1796875" style="203" customWidth="1"/>
    <col min="12296" max="12296" width="22.1796875" style="203" customWidth="1"/>
    <col min="12297" max="12297" width="38.54296875" style="203" customWidth="1"/>
    <col min="12298" max="12298" width="20" style="203" customWidth="1"/>
    <col min="12299" max="12299" width="15.54296875" style="203" customWidth="1"/>
    <col min="12300" max="12300" width="13.1796875" style="203" customWidth="1"/>
    <col min="12301" max="12545" width="9.1796875" style="203" customWidth="1"/>
    <col min="12546" max="12546" width="6.54296875" style="203" customWidth="1"/>
    <col min="12547" max="12547" width="35.1796875" style="203" customWidth="1"/>
    <col min="12548" max="12548" width="17" style="203" customWidth="1"/>
    <col min="12549" max="12549" width="33.1796875" style="203" bestFit="1" customWidth="1"/>
    <col min="12550" max="12550" width="25.54296875" style="203" customWidth="1"/>
    <col min="12551" max="12551" width="32.1796875" style="203" customWidth="1"/>
    <col min="12552" max="12552" width="22.1796875" style="203" customWidth="1"/>
    <col min="12553" max="12553" width="38.54296875" style="203" customWidth="1"/>
    <col min="12554" max="12554" width="20" style="203" customWidth="1"/>
    <col min="12555" max="12555" width="15.54296875" style="203" customWidth="1"/>
    <col min="12556" max="12556" width="13.1796875" style="203" customWidth="1"/>
    <col min="12557" max="12801" width="9.1796875" style="203" customWidth="1"/>
    <col min="12802" max="12802" width="6.54296875" style="203" customWidth="1"/>
    <col min="12803" max="12803" width="35.1796875" style="203" customWidth="1"/>
    <col min="12804" max="12804" width="17" style="203" customWidth="1"/>
    <col min="12805" max="12805" width="33.1796875" style="203" bestFit="1" customWidth="1"/>
    <col min="12806" max="12806" width="25.54296875" style="203" customWidth="1"/>
    <col min="12807" max="12807" width="32.1796875" style="203" customWidth="1"/>
    <col min="12808" max="12808" width="22.1796875" style="203" customWidth="1"/>
    <col min="12809" max="12809" width="38.54296875" style="203" customWidth="1"/>
    <col min="12810" max="12810" width="20" style="203" customWidth="1"/>
    <col min="12811" max="12811" width="15.54296875" style="203" customWidth="1"/>
    <col min="12812" max="12812" width="13.1796875" style="203" customWidth="1"/>
    <col min="12813" max="13057" width="9.1796875" style="203" customWidth="1"/>
    <col min="13058" max="13058" width="6.54296875" style="203" customWidth="1"/>
    <col min="13059" max="13059" width="35.1796875" style="203" customWidth="1"/>
    <col min="13060" max="13060" width="17" style="203" customWidth="1"/>
    <col min="13061" max="13061" width="33.1796875" style="203" bestFit="1" customWidth="1"/>
    <col min="13062" max="13062" width="25.54296875" style="203" customWidth="1"/>
    <col min="13063" max="13063" width="32.1796875" style="203" customWidth="1"/>
    <col min="13064" max="13064" width="22.1796875" style="203" customWidth="1"/>
    <col min="13065" max="13065" width="38.54296875" style="203" customWidth="1"/>
    <col min="13066" max="13066" width="20" style="203" customWidth="1"/>
    <col min="13067" max="13067" width="15.54296875" style="203" customWidth="1"/>
    <col min="13068" max="13068" width="13.1796875" style="203" customWidth="1"/>
    <col min="13069" max="13313" width="9.1796875" style="203" customWidth="1"/>
    <col min="13314" max="13314" width="6.54296875" style="203" customWidth="1"/>
    <col min="13315" max="13315" width="35.1796875" style="203" customWidth="1"/>
    <col min="13316" max="13316" width="17" style="203" customWidth="1"/>
    <col min="13317" max="13317" width="33.1796875" style="203" bestFit="1" customWidth="1"/>
    <col min="13318" max="13318" width="25.54296875" style="203" customWidth="1"/>
    <col min="13319" max="13319" width="32.1796875" style="203" customWidth="1"/>
    <col min="13320" max="13320" width="22.1796875" style="203" customWidth="1"/>
    <col min="13321" max="13321" width="38.54296875" style="203" customWidth="1"/>
    <col min="13322" max="13322" width="20" style="203" customWidth="1"/>
    <col min="13323" max="13323" width="15.54296875" style="203" customWidth="1"/>
    <col min="13324" max="13324" width="13.1796875" style="203" customWidth="1"/>
    <col min="13325" max="13569" width="9.1796875" style="203" customWidth="1"/>
    <col min="13570" max="13570" width="6.54296875" style="203" customWidth="1"/>
    <col min="13571" max="13571" width="35.1796875" style="203" customWidth="1"/>
    <col min="13572" max="13572" width="17" style="203" customWidth="1"/>
    <col min="13573" max="13573" width="33.1796875" style="203" bestFit="1" customWidth="1"/>
    <col min="13574" max="13574" width="25.54296875" style="203" customWidth="1"/>
    <col min="13575" max="13575" width="32.1796875" style="203" customWidth="1"/>
    <col min="13576" max="13576" width="22.1796875" style="203" customWidth="1"/>
    <col min="13577" max="13577" width="38.54296875" style="203" customWidth="1"/>
    <col min="13578" max="13578" width="20" style="203" customWidth="1"/>
    <col min="13579" max="13579" width="15.54296875" style="203" customWidth="1"/>
    <col min="13580" max="13580" width="13.1796875" style="203" customWidth="1"/>
    <col min="13581" max="13825" width="9.1796875" style="203" customWidth="1"/>
    <col min="13826" max="13826" width="6.54296875" style="203" customWidth="1"/>
    <col min="13827" max="13827" width="35.1796875" style="203" customWidth="1"/>
    <col min="13828" max="13828" width="17" style="203" customWidth="1"/>
    <col min="13829" max="13829" width="33.1796875" style="203" bestFit="1" customWidth="1"/>
    <col min="13830" max="13830" width="25.54296875" style="203" customWidth="1"/>
    <col min="13831" max="13831" width="32.1796875" style="203" customWidth="1"/>
    <col min="13832" max="13832" width="22.1796875" style="203" customWidth="1"/>
    <col min="13833" max="13833" width="38.54296875" style="203" customWidth="1"/>
    <col min="13834" max="13834" width="20" style="203" customWidth="1"/>
    <col min="13835" max="13835" width="15.54296875" style="203" customWidth="1"/>
    <col min="13836" max="13836" width="13.1796875" style="203" customWidth="1"/>
    <col min="13837" max="14081" width="9.1796875" style="203" customWidth="1"/>
    <col min="14082" max="14082" width="6.54296875" style="203" customWidth="1"/>
    <col min="14083" max="14083" width="35.1796875" style="203" customWidth="1"/>
    <col min="14084" max="14084" width="17" style="203" customWidth="1"/>
    <col min="14085" max="14085" width="33.1796875" style="203" bestFit="1" customWidth="1"/>
    <col min="14086" max="14086" width="25.54296875" style="203" customWidth="1"/>
    <col min="14087" max="14087" width="32.1796875" style="203" customWidth="1"/>
    <col min="14088" max="14088" width="22.1796875" style="203" customWidth="1"/>
    <col min="14089" max="14089" width="38.54296875" style="203" customWidth="1"/>
    <col min="14090" max="14090" width="20" style="203" customWidth="1"/>
    <col min="14091" max="14091" width="15.54296875" style="203" customWidth="1"/>
    <col min="14092" max="14092" width="13.1796875" style="203" customWidth="1"/>
    <col min="14093" max="14337" width="9.1796875" style="203" customWidth="1"/>
    <col min="14338" max="14338" width="6.54296875" style="203" customWidth="1"/>
    <col min="14339" max="14339" width="35.1796875" style="203" customWidth="1"/>
    <col min="14340" max="14340" width="17" style="203" customWidth="1"/>
    <col min="14341" max="14341" width="33.1796875" style="203" bestFit="1" customWidth="1"/>
    <col min="14342" max="14342" width="25.54296875" style="203" customWidth="1"/>
    <col min="14343" max="14343" width="32.1796875" style="203" customWidth="1"/>
    <col min="14344" max="14344" width="22.1796875" style="203" customWidth="1"/>
    <col min="14345" max="14345" width="38.54296875" style="203" customWidth="1"/>
    <col min="14346" max="14346" width="20" style="203" customWidth="1"/>
    <col min="14347" max="14347" width="15.54296875" style="203" customWidth="1"/>
    <col min="14348" max="14348" width="13.1796875" style="203" customWidth="1"/>
    <col min="14349" max="14593" width="9.1796875" style="203" customWidth="1"/>
    <col min="14594" max="14594" width="6.54296875" style="203" customWidth="1"/>
    <col min="14595" max="14595" width="35.1796875" style="203" customWidth="1"/>
    <col min="14596" max="14596" width="17" style="203" customWidth="1"/>
    <col min="14597" max="14597" width="33.1796875" style="203" bestFit="1" customWidth="1"/>
    <col min="14598" max="14598" width="25.54296875" style="203" customWidth="1"/>
    <col min="14599" max="14599" width="32.1796875" style="203" customWidth="1"/>
    <col min="14600" max="14600" width="22.1796875" style="203" customWidth="1"/>
    <col min="14601" max="14601" width="38.54296875" style="203" customWidth="1"/>
    <col min="14602" max="14602" width="20" style="203" customWidth="1"/>
    <col min="14603" max="14603" width="15.54296875" style="203" customWidth="1"/>
    <col min="14604" max="14604" width="13.1796875" style="203" customWidth="1"/>
    <col min="14605" max="14849" width="9.1796875" style="203" customWidth="1"/>
    <col min="14850" max="14850" width="6.54296875" style="203" customWidth="1"/>
    <col min="14851" max="14851" width="35.1796875" style="203" customWidth="1"/>
    <col min="14852" max="14852" width="17" style="203" customWidth="1"/>
    <col min="14853" max="14853" width="33.1796875" style="203" bestFit="1" customWidth="1"/>
    <col min="14854" max="14854" width="25.54296875" style="203" customWidth="1"/>
    <col min="14855" max="14855" width="32.1796875" style="203" customWidth="1"/>
    <col min="14856" max="14856" width="22.1796875" style="203" customWidth="1"/>
    <col min="14857" max="14857" width="38.54296875" style="203" customWidth="1"/>
    <col min="14858" max="14858" width="20" style="203" customWidth="1"/>
    <col min="14859" max="14859" width="15.54296875" style="203" customWidth="1"/>
    <col min="14860" max="14860" width="13.1796875" style="203" customWidth="1"/>
    <col min="14861" max="15105" width="9.1796875" style="203" customWidth="1"/>
    <col min="15106" max="15106" width="6.54296875" style="203" customWidth="1"/>
    <col min="15107" max="15107" width="35.1796875" style="203" customWidth="1"/>
    <col min="15108" max="15108" width="17" style="203" customWidth="1"/>
    <col min="15109" max="15109" width="33.1796875" style="203" bestFit="1" customWidth="1"/>
    <col min="15110" max="15110" width="25.54296875" style="203" customWidth="1"/>
    <col min="15111" max="15111" width="32.1796875" style="203" customWidth="1"/>
    <col min="15112" max="15112" width="22.1796875" style="203" customWidth="1"/>
    <col min="15113" max="15113" width="38.54296875" style="203" customWidth="1"/>
    <col min="15114" max="15114" width="20" style="203" customWidth="1"/>
    <col min="15115" max="15115" width="15.54296875" style="203" customWidth="1"/>
    <col min="15116" max="15116" width="13.1796875" style="203" customWidth="1"/>
    <col min="15117" max="15361" width="9.1796875" style="203" customWidth="1"/>
    <col min="15362" max="15362" width="6.54296875" style="203" customWidth="1"/>
    <col min="15363" max="15363" width="35.1796875" style="203" customWidth="1"/>
    <col min="15364" max="15364" width="17" style="203" customWidth="1"/>
    <col min="15365" max="15365" width="33.1796875" style="203" bestFit="1" customWidth="1"/>
    <col min="15366" max="15366" width="25.54296875" style="203" customWidth="1"/>
    <col min="15367" max="15367" width="32.1796875" style="203" customWidth="1"/>
    <col min="15368" max="15368" width="22.1796875" style="203" customWidth="1"/>
    <col min="15369" max="15369" width="38.54296875" style="203" customWidth="1"/>
    <col min="15370" max="15370" width="20" style="203" customWidth="1"/>
    <col min="15371" max="15371" width="15.54296875" style="203" customWidth="1"/>
    <col min="15372" max="15372" width="13.1796875" style="203" customWidth="1"/>
    <col min="15373" max="15617" width="9.1796875" style="203" customWidth="1"/>
    <col min="15618" max="15618" width="6.54296875" style="203" customWidth="1"/>
    <col min="15619" max="15619" width="35.1796875" style="203" customWidth="1"/>
    <col min="15620" max="15620" width="17" style="203" customWidth="1"/>
    <col min="15621" max="15621" width="33.1796875" style="203" bestFit="1" customWidth="1"/>
    <col min="15622" max="15622" width="25.54296875" style="203" customWidth="1"/>
    <col min="15623" max="15623" width="32.1796875" style="203" customWidth="1"/>
    <col min="15624" max="15624" width="22.1796875" style="203" customWidth="1"/>
    <col min="15625" max="15625" width="38.54296875" style="203" customWidth="1"/>
    <col min="15626" max="15626" width="20" style="203" customWidth="1"/>
    <col min="15627" max="15627" width="15.54296875" style="203" customWidth="1"/>
    <col min="15628" max="15628" width="13.1796875" style="203" customWidth="1"/>
    <col min="15629" max="15873" width="9.1796875" style="203" customWidth="1"/>
    <col min="15874" max="15874" width="6.54296875" style="203" customWidth="1"/>
    <col min="15875" max="15875" width="35.1796875" style="203" customWidth="1"/>
    <col min="15876" max="15876" width="17" style="203" customWidth="1"/>
    <col min="15877" max="15877" width="33.1796875" style="203" bestFit="1" customWidth="1"/>
    <col min="15878" max="15878" width="25.54296875" style="203" customWidth="1"/>
    <col min="15879" max="15879" width="32.1796875" style="203" customWidth="1"/>
    <col min="15880" max="15880" width="22.1796875" style="203" customWidth="1"/>
    <col min="15881" max="15881" width="38.54296875" style="203" customWidth="1"/>
    <col min="15882" max="15882" width="20" style="203" customWidth="1"/>
    <col min="15883" max="15883" width="15.54296875" style="203" customWidth="1"/>
    <col min="15884" max="15884" width="13.1796875" style="203" customWidth="1"/>
    <col min="15885" max="16129" width="9.1796875" style="203" customWidth="1"/>
    <col min="16130" max="16130" width="6.54296875" style="203" customWidth="1"/>
    <col min="16131" max="16131" width="35.1796875" style="203" customWidth="1"/>
    <col min="16132" max="16132" width="17" style="203" customWidth="1"/>
    <col min="16133" max="16133" width="33.1796875" style="203" bestFit="1" customWidth="1"/>
    <col min="16134" max="16134" width="25.54296875" style="203" customWidth="1"/>
    <col min="16135" max="16135" width="32.1796875" style="203" customWidth="1"/>
    <col min="16136" max="16136" width="22.1796875" style="203" customWidth="1"/>
    <col min="16137" max="16137" width="38.54296875" style="203" customWidth="1"/>
    <col min="16138" max="16138" width="20" style="203" customWidth="1"/>
    <col min="16139" max="16139" width="15.54296875" style="203" customWidth="1"/>
    <col min="16140" max="16140" width="13.1796875" style="203" customWidth="1"/>
    <col min="16141" max="16384" width="9.1796875" style="203" customWidth="1"/>
  </cols>
  <sheetData>
    <row r="2" spans="2:10" ht="15.5" customHeight="1" x14ac:dyDescent="0.35">
      <c r="B2" s="896" t="s">
        <v>855</v>
      </c>
      <c r="C2" s="817"/>
      <c r="D2" s="817"/>
      <c r="E2" s="817"/>
      <c r="F2" s="817"/>
      <c r="G2" s="817"/>
      <c r="H2" s="817"/>
      <c r="I2" s="817"/>
      <c r="J2" s="817"/>
    </row>
    <row r="3" spans="2:10" ht="19.5" customHeight="1" x14ac:dyDescent="0.35">
      <c r="B3" s="884" t="s">
        <v>1143</v>
      </c>
      <c r="C3" s="723"/>
      <c r="D3" s="723"/>
      <c r="E3" s="723"/>
      <c r="F3" s="723"/>
      <c r="G3" s="723"/>
      <c r="H3" s="723"/>
      <c r="I3" s="723"/>
      <c r="J3" s="724"/>
    </row>
    <row r="4" spans="2:10" ht="28" customHeight="1" x14ac:dyDescent="0.35">
      <c r="B4" s="204">
        <v>44</v>
      </c>
      <c r="C4" s="205" t="s">
        <v>1542</v>
      </c>
      <c r="D4" s="206" t="s">
        <v>600</v>
      </c>
      <c r="E4" s="205" t="s">
        <v>918</v>
      </c>
      <c r="F4" s="205" t="s">
        <v>919</v>
      </c>
      <c r="G4" s="207" t="s">
        <v>920</v>
      </c>
      <c r="H4" s="205" t="s">
        <v>1543</v>
      </c>
      <c r="I4" s="205" t="s">
        <v>922</v>
      </c>
      <c r="J4" s="205" t="s">
        <v>1544</v>
      </c>
    </row>
    <row r="5" spans="2:10" s="208" customFormat="1" ht="42" customHeight="1" x14ac:dyDescent="0.35">
      <c r="B5" s="204">
        <v>45</v>
      </c>
      <c r="C5" s="210" t="s">
        <v>1545</v>
      </c>
      <c r="D5" s="209" t="s">
        <v>809</v>
      </c>
      <c r="E5" s="210" t="s">
        <v>1546</v>
      </c>
      <c r="F5" s="210" t="s">
        <v>1547</v>
      </c>
      <c r="G5" s="270" t="s">
        <v>1548</v>
      </c>
      <c r="H5" s="210" t="s">
        <v>1549</v>
      </c>
      <c r="I5" s="210" t="s">
        <v>1550</v>
      </c>
      <c r="J5" s="210" t="s">
        <v>1418</v>
      </c>
    </row>
    <row r="6" spans="2:10" ht="28" customHeight="1" x14ac:dyDescent="0.35">
      <c r="B6" s="204">
        <v>46</v>
      </c>
      <c r="C6" s="210" t="s">
        <v>945</v>
      </c>
      <c r="D6" s="209" t="s">
        <v>809</v>
      </c>
      <c r="E6" s="210" t="s">
        <v>946</v>
      </c>
      <c r="F6" s="210" t="s">
        <v>1148</v>
      </c>
      <c r="G6" s="270" t="s">
        <v>948</v>
      </c>
      <c r="H6" s="210" t="s">
        <v>1149</v>
      </c>
      <c r="I6" s="210" t="s">
        <v>950</v>
      </c>
      <c r="J6" s="210" t="s">
        <v>1428</v>
      </c>
    </row>
    <row r="7" spans="2:10" ht="42" customHeight="1" x14ac:dyDescent="0.35">
      <c r="B7" s="204">
        <v>47</v>
      </c>
      <c r="C7" s="205" t="s">
        <v>951</v>
      </c>
      <c r="D7" s="209" t="s">
        <v>600</v>
      </c>
      <c r="E7" s="205" t="s">
        <v>952</v>
      </c>
      <c r="F7" s="205" t="s">
        <v>953</v>
      </c>
      <c r="G7" s="207" t="s">
        <v>954</v>
      </c>
      <c r="H7" s="205" t="s">
        <v>955</v>
      </c>
      <c r="I7" s="205" t="s">
        <v>512</v>
      </c>
      <c r="J7" s="205" t="s">
        <v>956</v>
      </c>
    </row>
    <row r="8" spans="2:10" ht="42" customHeight="1" x14ac:dyDescent="0.35">
      <c r="B8" s="204">
        <v>48</v>
      </c>
      <c r="C8" s="205" t="s">
        <v>1151</v>
      </c>
      <c r="D8" s="206" t="s">
        <v>600</v>
      </c>
      <c r="E8" s="204" t="s">
        <v>957</v>
      </c>
      <c r="F8" s="205" t="s">
        <v>958</v>
      </c>
      <c r="G8" s="207" t="s">
        <v>959</v>
      </c>
      <c r="H8" s="205" t="s">
        <v>960</v>
      </c>
      <c r="I8" s="205" t="s">
        <v>961</v>
      </c>
      <c r="J8" s="205" t="s">
        <v>962</v>
      </c>
    </row>
    <row r="9" spans="2:10" ht="70" customHeight="1" x14ac:dyDescent="0.35">
      <c r="B9" s="268">
        <v>49</v>
      </c>
      <c r="C9" s="210" t="s">
        <v>1152</v>
      </c>
      <c r="D9" s="209" t="s">
        <v>809</v>
      </c>
      <c r="E9" s="210" t="s">
        <v>800</v>
      </c>
      <c r="F9" s="210" t="s">
        <v>801</v>
      </c>
      <c r="G9" s="270" t="s">
        <v>802</v>
      </c>
      <c r="H9" s="210" t="s">
        <v>1154</v>
      </c>
      <c r="I9" s="210" t="s">
        <v>1155</v>
      </c>
      <c r="J9" s="210" t="s">
        <v>1551</v>
      </c>
    </row>
    <row r="10" spans="2:10" ht="70" customHeight="1" x14ac:dyDescent="0.35">
      <c r="B10" s="204">
        <v>50</v>
      </c>
      <c r="C10" s="210" t="s">
        <v>963</v>
      </c>
      <c r="D10" s="209" t="s">
        <v>809</v>
      </c>
      <c r="E10" s="268" t="s">
        <v>964</v>
      </c>
      <c r="F10" s="210" t="s">
        <v>1158</v>
      </c>
      <c r="G10" s="270" t="s">
        <v>966</v>
      </c>
      <c r="H10" s="210" t="s">
        <v>1552</v>
      </c>
      <c r="I10" s="210" t="s">
        <v>968</v>
      </c>
      <c r="J10" s="210" t="s">
        <v>1553</v>
      </c>
    </row>
    <row r="11" spans="2:10" ht="86.25" customHeight="1" x14ac:dyDescent="0.35">
      <c r="B11" s="204">
        <v>51</v>
      </c>
      <c r="C11" s="210" t="s">
        <v>969</v>
      </c>
      <c r="D11" s="209" t="s">
        <v>809</v>
      </c>
      <c r="E11" s="210" t="s">
        <v>970</v>
      </c>
      <c r="F11" s="210" t="s">
        <v>1160</v>
      </c>
      <c r="G11" s="270" t="s">
        <v>972</v>
      </c>
      <c r="H11" s="210" t="s">
        <v>1554</v>
      </c>
      <c r="I11" s="210" t="s">
        <v>974</v>
      </c>
      <c r="J11" s="210" t="s">
        <v>1448</v>
      </c>
    </row>
    <row r="12" spans="2:10" ht="28" customHeight="1" x14ac:dyDescent="0.35">
      <c r="B12" s="204">
        <v>52</v>
      </c>
      <c r="C12" s="205" t="s">
        <v>976</v>
      </c>
      <c r="D12" s="206" t="s">
        <v>600</v>
      </c>
      <c r="E12" s="205" t="s">
        <v>977</v>
      </c>
      <c r="F12" s="205" t="s">
        <v>1162</v>
      </c>
      <c r="G12" s="207" t="s">
        <v>979</v>
      </c>
      <c r="H12" s="205" t="s">
        <v>980</v>
      </c>
      <c r="I12" s="205" t="s">
        <v>981</v>
      </c>
      <c r="J12" s="205" t="s">
        <v>1555</v>
      </c>
    </row>
    <row r="13" spans="2:10" ht="42" customHeight="1" x14ac:dyDescent="0.35">
      <c r="B13" s="268">
        <v>53</v>
      </c>
      <c r="C13" s="210" t="s">
        <v>1453</v>
      </c>
      <c r="D13" s="209" t="s">
        <v>600</v>
      </c>
      <c r="E13" s="268" t="s">
        <v>874</v>
      </c>
      <c r="F13" s="210" t="s">
        <v>1556</v>
      </c>
      <c r="G13" s="270" t="s">
        <v>1456</v>
      </c>
      <c r="H13" s="210" t="s">
        <v>1533</v>
      </c>
      <c r="I13" s="210" t="s">
        <v>878</v>
      </c>
      <c r="J13" s="210" t="s">
        <v>1557</v>
      </c>
    </row>
    <row r="14" spans="2:10" ht="42" customHeight="1" x14ac:dyDescent="0.35">
      <c r="B14" s="204">
        <v>54</v>
      </c>
      <c r="C14" s="205" t="s">
        <v>1558</v>
      </c>
      <c r="D14" s="206" t="s">
        <v>636</v>
      </c>
      <c r="E14" s="204" t="s">
        <v>881</v>
      </c>
      <c r="F14" s="205" t="s">
        <v>1462</v>
      </c>
      <c r="G14" s="207" t="s">
        <v>1463</v>
      </c>
      <c r="H14" s="210" t="s">
        <v>1533</v>
      </c>
      <c r="I14" s="211" t="s">
        <v>885</v>
      </c>
      <c r="J14" s="205" t="s">
        <v>1559</v>
      </c>
    </row>
    <row r="15" spans="2:10" ht="56" customHeight="1" x14ac:dyDescent="0.35">
      <c r="B15" s="204">
        <v>55</v>
      </c>
      <c r="C15" s="205" t="s">
        <v>982</v>
      </c>
      <c r="D15" s="206" t="s">
        <v>600</v>
      </c>
      <c r="E15" s="204" t="s">
        <v>983</v>
      </c>
      <c r="F15" s="205" t="s">
        <v>984</v>
      </c>
      <c r="G15" s="207" t="s">
        <v>985</v>
      </c>
      <c r="H15" s="205" t="s">
        <v>986</v>
      </c>
      <c r="I15" s="211" t="s">
        <v>987</v>
      </c>
      <c r="J15" s="205" t="s">
        <v>1560</v>
      </c>
    </row>
  </sheetData>
  <sheetProtection algorithmName="SHA-512" hashValue="CBUsqiZF+cUOihhtsvkugRDG42dF1k0ujjvbR6v5DfYcJVKs4yy4DMpJJXzMuSujY10J4sE4iAdQ57+dSJoAxg==" saltValue="TSAKJg3BJ1QyF1GF926PnQ==" spinCount="100000" sheet="1" objects="1" scenarios="1"/>
  <mergeCells count="2">
    <mergeCell ref="B3:J3"/>
    <mergeCell ref="B2:J2"/>
  </mergeCells>
  <hyperlinks>
    <hyperlink ref="G5" r:id="rId1" xr:uid="{00000000-0004-0000-5700-000000000000}"/>
    <hyperlink ref="G7" r:id="rId2" display="jic@jubileekenya.com" xr:uid="{00000000-0004-0000-5700-000001000000}"/>
    <hyperlink ref="G10" r:id="rId3" display="info@trident.co.ke" xr:uid="{00000000-0004-0000-5700-000002000000}"/>
    <hyperlink ref="G14" r:id="rId4" display="mail@zep-re.com" xr:uid="{00000000-0004-0000-5700-000003000000}"/>
  </hyperlinks>
  <pageMargins left="0.7" right="0.7" top="0.75" bottom="0.75" header="0.3" footer="0.3"/>
  <headerFooter>
    <oddFooter>&amp;C_x000D_&amp;1#&amp;"Calibri"&amp;11&amp;K000000 Britam Public</oddFooter>
  </headerFooter>
  <drawing r:id="rId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4">
    <tabColor rgb="FFCC9900"/>
    <pageSetUpPr fitToPage="1"/>
  </sheetPr>
  <dimension ref="B3:R52"/>
  <sheetViews>
    <sheetView showGridLines="0" tabSelected="1" zoomScale="56" zoomScaleNormal="85" workbookViewId="0">
      <selection activeCell="B5" sqref="B5:R5"/>
    </sheetView>
  </sheetViews>
  <sheetFormatPr defaultColWidth="9.1796875" defaultRowHeight="14" x14ac:dyDescent="0.3"/>
  <cols>
    <col min="1" max="1" width="12.54296875" style="81" customWidth="1"/>
    <col min="2" max="2" width="44.6328125" style="81" bestFit="1" customWidth="1"/>
    <col min="3" max="3" width="17.1796875" style="81" customWidth="1"/>
    <col min="4" max="4" width="16.90625" style="81" bestFit="1" customWidth="1"/>
    <col min="5" max="7" width="15.81640625" style="81" bestFit="1" customWidth="1"/>
    <col min="8" max="8" width="14.90625" style="81" bestFit="1" customWidth="1"/>
    <col min="9" max="9" width="14.81640625" style="81" bestFit="1" customWidth="1"/>
    <col min="10" max="10" width="15.453125" style="81" customWidth="1"/>
    <col min="11" max="11" width="13" style="81" customWidth="1"/>
    <col min="12" max="12" width="14.81640625" style="81" bestFit="1" customWidth="1"/>
    <col min="13" max="13" width="16.1796875" style="81" customWidth="1"/>
    <col min="14" max="14" width="14.81640625" style="81" bestFit="1" customWidth="1"/>
    <col min="15" max="15" width="19.7265625" style="81" customWidth="1"/>
    <col min="16" max="16" width="15.81640625" style="81" bestFit="1" customWidth="1"/>
    <col min="17" max="17" width="15.1796875" style="81" bestFit="1" customWidth="1"/>
    <col min="18" max="18" width="21.54296875" style="81" customWidth="1"/>
    <col min="19" max="19" width="11.54296875" style="81" bestFit="1" customWidth="1"/>
    <col min="20" max="39" width="9.1796875" style="81" customWidth="1"/>
    <col min="40" max="16384" width="9.1796875" style="81"/>
  </cols>
  <sheetData>
    <row r="3" spans="2:18" ht="24" customHeight="1" x14ac:dyDescent="0.35">
      <c r="B3" s="797" t="s">
        <v>262</v>
      </c>
      <c r="C3" s="723"/>
      <c r="D3" s="723"/>
      <c r="E3" s="723"/>
      <c r="F3" s="723"/>
      <c r="G3" s="723"/>
      <c r="H3" s="723"/>
      <c r="I3" s="723"/>
      <c r="J3" s="723"/>
      <c r="K3" s="723"/>
      <c r="L3" s="723"/>
      <c r="M3" s="723"/>
      <c r="N3" s="723"/>
      <c r="O3" s="723"/>
      <c r="P3" s="723"/>
      <c r="Q3" s="723"/>
      <c r="R3" s="724"/>
    </row>
    <row r="4" spans="2:18" ht="72.5" customHeight="1" x14ac:dyDescent="0.3">
      <c r="B4" s="578" t="s">
        <v>1</v>
      </c>
      <c r="C4" s="579" t="s">
        <v>263</v>
      </c>
      <c r="D4" s="579" t="s">
        <v>264</v>
      </c>
      <c r="E4" s="579" t="s">
        <v>265</v>
      </c>
      <c r="F4" s="579" t="s">
        <v>266</v>
      </c>
      <c r="G4" s="580" t="s">
        <v>267</v>
      </c>
      <c r="H4" s="580" t="s">
        <v>268</v>
      </c>
      <c r="I4" s="580" t="s">
        <v>269</v>
      </c>
      <c r="J4" s="580" t="s">
        <v>270</v>
      </c>
      <c r="K4" s="581" t="s">
        <v>271</v>
      </c>
      <c r="L4" s="581" t="s">
        <v>4</v>
      </c>
      <c r="M4" s="581" t="s">
        <v>272</v>
      </c>
      <c r="N4" s="581" t="s">
        <v>273</v>
      </c>
      <c r="O4" s="581" t="s">
        <v>274</v>
      </c>
      <c r="P4" s="581" t="s">
        <v>275</v>
      </c>
      <c r="Q4" s="581" t="s">
        <v>276</v>
      </c>
      <c r="R4" s="581" t="s">
        <v>277</v>
      </c>
    </row>
    <row r="5" spans="2:18" ht="14.5" customHeight="1" x14ac:dyDescent="0.35">
      <c r="B5" s="793" t="s">
        <v>17</v>
      </c>
      <c r="C5" s="723"/>
      <c r="D5" s="723"/>
      <c r="E5" s="723"/>
      <c r="F5" s="723"/>
      <c r="G5" s="723"/>
      <c r="H5" s="723"/>
      <c r="I5" s="723"/>
      <c r="J5" s="723"/>
      <c r="K5" s="723"/>
      <c r="L5" s="723"/>
      <c r="M5" s="723"/>
      <c r="N5" s="723"/>
      <c r="O5" s="723"/>
      <c r="P5" s="723"/>
      <c r="Q5" s="723"/>
      <c r="R5" s="724"/>
    </row>
    <row r="6" spans="2:18" ht="15" customHeight="1" x14ac:dyDescent="0.3">
      <c r="B6" s="582" t="s">
        <v>18</v>
      </c>
      <c r="C6" s="60">
        <v>8655562.5637400001</v>
      </c>
      <c r="D6" s="60">
        <v>8005797.6917548003</v>
      </c>
      <c r="E6" s="60">
        <v>382578.51134999999</v>
      </c>
      <c r="F6" s="60">
        <v>267186.36063519982</v>
      </c>
      <c r="G6" s="60">
        <v>439619.99999999988</v>
      </c>
      <c r="H6" s="60">
        <v>0</v>
      </c>
      <c r="I6" s="60">
        <v>0</v>
      </c>
      <c r="J6" s="60">
        <v>439619.99999999988</v>
      </c>
      <c r="K6" s="628">
        <v>0</v>
      </c>
      <c r="L6" s="628">
        <v>2650.2887599999999</v>
      </c>
      <c r="M6" s="628">
        <v>18946.3668</v>
      </c>
      <c r="N6" s="628">
        <v>613560.62000353343</v>
      </c>
      <c r="O6" s="628">
        <v>0</v>
      </c>
      <c r="P6" s="628">
        <v>76949.662591666216</v>
      </c>
      <c r="Q6" s="628">
        <v>28099.40583850029</v>
      </c>
      <c r="R6" s="629">
        <v>48850.25675316601</v>
      </c>
    </row>
    <row r="7" spans="2:18" ht="15" customHeight="1" x14ac:dyDescent="0.3">
      <c r="B7" s="582" t="s">
        <v>19</v>
      </c>
      <c r="C7" s="60">
        <v>1527319.522329584</v>
      </c>
      <c r="D7" s="60">
        <v>1159728.1006786311</v>
      </c>
      <c r="E7" s="60">
        <v>34755.381091813993</v>
      </c>
      <c r="F7" s="60">
        <v>332836.04055913939</v>
      </c>
      <c r="G7" s="60">
        <v>98019.547000000006</v>
      </c>
      <c r="H7" s="60">
        <v>89001.177055687003</v>
      </c>
      <c r="I7" s="60">
        <v>8201.1183630390005</v>
      </c>
      <c r="J7" s="60">
        <v>17219.488307352021</v>
      </c>
      <c r="K7" s="628">
        <v>0</v>
      </c>
      <c r="L7" s="628">
        <v>0</v>
      </c>
      <c r="M7" s="628">
        <v>0</v>
      </c>
      <c r="N7" s="628">
        <v>297273.46399999998</v>
      </c>
      <c r="O7" s="628">
        <v>0</v>
      </c>
      <c r="P7" s="628">
        <v>52782.064866491382</v>
      </c>
      <c r="Q7" s="628">
        <v>50557.976000000002</v>
      </c>
      <c r="R7" s="629">
        <v>2224.0888664913768</v>
      </c>
    </row>
    <row r="8" spans="2:18" ht="15" customHeight="1" x14ac:dyDescent="0.3">
      <c r="B8" s="582" t="s">
        <v>20</v>
      </c>
      <c r="C8" s="60">
        <v>3388601.5490000001</v>
      </c>
      <c r="D8" s="60">
        <v>2961059.8870000001</v>
      </c>
      <c r="E8" s="60">
        <v>267417.15899999999</v>
      </c>
      <c r="F8" s="60">
        <v>160124.503</v>
      </c>
      <c r="G8" s="60">
        <v>258735</v>
      </c>
      <c r="H8" s="60">
        <v>157361.144</v>
      </c>
      <c r="I8" s="60">
        <v>107405.567</v>
      </c>
      <c r="J8" s="60">
        <v>208779.42300000001</v>
      </c>
      <c r="K8" s="628">
        <v>0</v>
      </c>
      <c r="L8" s="628">
        <v>-41229.574999999997</v>
      </c>
      <c r="M8" s="628">
        <v>2657</v>
      </c>
      <c r="N8" s="628">
        <v>287777.23599999998</v>
      </c>
      <c r="O8" s="628">
        <v>0</v>
      </c>
      <c r="P8" s="628">
        <v>37240.114999999998</v>
      </c>
      <c r="Q8" s="628">
        <v>4857.0010000000002</v>
      </c>
      <c r="R8" s="629">
        <v>32383.114000000001</v>
      </c>
    </row>
    <row r="9" spans="2:18" ht="15" customHeight="1" x14ac:dyDescent="0.3">
      <c r="B9" s="582" t="s">
        <v>22</v>
      </c>
      <c r="C9" s="60">
        <v>16724383.525831079</v>
      </c>
      <c r="D9" s="60">
        <v>12853968.629798099</v>
      </c>
      <c r="E9" s="60">
        <v>3017253.9648156669</v>
      </c>
      <c r="F9" s="60">
        <v>853160.9312173184</v>
      </c>
      <c r="G9" s="60">
        <v>1023961.706242929</v>
      </c>
      <c r="H9" s="60">
        <v>475111.99743610597</v>
      </c>
      <c r="I9" s="60">
        <v>124636.9028849368</v>
      </c>
      <c r="J9" s="60">
        <v>673486.61169176002</v>
      </c>
      <c r="K9" s="628">
        <v>0</v>
      </c>
      <c r="L9" s="628">
        <v>0</v>
      </c>
      <c r="M9" s="628">
        <v>38780.885999999999</v>
      </c>
      <c r="N9" s="628">
        <v>290660.47900000011</v>
      </c>
      <c r="O9" s="628">
        <v>72261.905000000013</v>
      </c>
      <c r="P9" s="628">
        <v>1269468.082909079</v>
      </c>
      <c r="Q9" s="628">
        <v>342770.29222014121</v>
      </c>
      <c r="R9" s="629">
        <v>926697.79068893741</v>
      </c>
    </row>
    <row r="10" spans="2:18" ht="15" customHeight="1" x14ac:dyDescent="0.3">
      <c r="B10" s="582" t="s">
        <v>278</v>
      </c>
      <c r="C10" s="60">
        <v>15065550.02953261</v>
      </c>
      <c r="D10" s="60">
        <v>11016596.62342808</v>
      </c>
      <c r="E10" s="60">
        <v>3051806.1930760602</v>
      </c>
      <c r="F10" s="60">
        <v>997147.21302847483</v>
      </c>
      <c r="G10" s="60">
        <v>1471088.538149999</v>
      </c>
      <c r="H10" s="60">
        <v>300394.25474124891</v>
      </c>
      <c r="I10" s="60">
        <v>127764.44336807181</v>
      </c>
      <c r="J10" s="60">
        <v>1298458.7267768211</v>
      </c>
      <c r="K10" s="628">
        <v>0</v>
      </c>
      <c r="L10" s="628">
        <v>98779.997640000016</v>
      </c>
      <c r="M10" s="628">
        <v>26517</v>
      </c>
      <c r="N10" s="628">
        <v>412384.00000000012</v>
      </c>
      <c r="O10" s="628">
        <v>0</v>
      </c>
      <c r="P10" s="628">
        <v>1955484.937445296</v>
      </c>
      <c r="Q10" s="628">
        <v>491758.00000000012</v>
      </c>
      <c r="R10" s="629">
        <v>1463726.937445296</v>
      </c>
    </row>
    <row r="11" spans="2:18" ht="15.75" customHeight="1" x14ac:dyDescent="0.3">
      <c r="B11" s="583" t="s">
        <v>279</v>
      </c>
      <c r="C11" s="64">
        <v>1463362.149</v>
      </c>
      <c r="D11" s="64">
        <v>1294273.054167693</v>
      </c>
      <c r="E11" s="64">
        <v>234829.64090999999</v>
      </c>
      <c r="F11" s="64">
        <v>-65740.546077693027</v>
      </c>
      <c r="G11" s="64">
        <v>67241.766000000003</v>
      </c>
      <c r="H11" s="64">
        <v>59525.104912572999</v>
      </c>
      <c r="I11" s="64">
        <v>43790.127719999968</v>
      </c>
      <c r="J11" s="64">
        <v>51506.788807426958</v>
      </c>
      <c r="K11" s="64">
        <v>0</v>
      </c>
      <c r="L11" s="64">
        <v>0</v>
      </c>
      <c r="M11" s="64">
        <v>0</v>
      </c>
      <c r="N11" s="64">
        <v>103068.433</v>
      </c>
      <c r="O11" s="64">
        <v>0</v>
      </c>
      <c r="P11" s="64">
        <v>-117302.1902702661</v>
      </c>
      <c r="Q11" s="64">
        <v>0</v>
      </c>
      <c r="R11" s="65">
        <v>-117302.190270266</v>
      </c>
    </row>
    <row r="12" spans="2:18" ht="15" customHeight="1" x14ac:dyDescent="0.3">
      <c r="B12" s="582" t="s">
        <v>25</v>
      </c>
      <c r="C12" s="64">
        <v>15452024.556779999</v>
      </c>
      <c r="D12" s="64">
        <v>13150987.78295568</v>
      </c>
      <c r="E12" s="64">
        <v>1763137.337792147</v>
      </c>
      <c r="F12" s="64">
        <v>537899.43603217439</v>
      </c>
      <c r="G12" s="64">
        <v>1071522.1529600001</v>
      </c>
      <c r="H12" s="60">
        <v>300238.95831332781</v>
      </c>
      <c r="I12" s="60">
        <v>109082.186116065</v>
      </c>
      <c r="J12" s="60">
        <v>880365.38076273724</v>
      </c>
      <c r="K12" s="628">
        <v>0</v>
      </c>
      <c r="L12" s="628">
        <v>271344.01730000001</v>
      </c>
      <c r="M12" s="628">
        <v>0</v>
      </c>
      <c r="N12" s="628">
        <v>303645.28917</v>
      </c>
      <c r="O12" s="628">
        <v>0</v>
      </c>
      <c r="P12" s="628">
        <v>1385963.544924912</v>
      </c>
      <c r="Q12" s="628">
        <v>474864.02299999993</v>
      </c>
      <c r="R12" s="629">
        <v>911099.5219249113</v>
      </c>
    </row>
    <row r="13" spans="2:18" ht="15" customHeight="1" x14ac:dyDescent="0.3">
      <c r="B13" s="582" t="s">
        <v>26</v>
      </c>
      <c r="C13" s="60">
        <v>305171.76228330389</v>
      </c>
      <c r="D13" s="60">
        <v>201778.5325848647</v>
      </c>
      <c r="E13" s="60">
        <v>25300.944390364359</v>
      </c>
      <c r="F13" s="60">
        <v>78092.285308074977</v>
      </c>
      <c r="G13" s="60">
        <v>27137.331999999999</v>
      </c>
      <c r="H13" s="60">
        <v>4736.2932580000024</v>
      </c>
      <c r="I13" s="60">
        <v>4143.3573957292974</v>
      </c>
      <c r="J13" s="60">
        <v>26544.396137729291</v>
      </c>
      <c r="K13" s="628">
        <v>0</v>
      </c>
      <c r="L13" s="628">
        <v>-29180</v>
      </c>
      <c r="M13" s="628">
        <v>0</v>
      </c>
      <c r="N13" s="628">
        <v>116505.9720278288</v>
      </c>
      <c r="O13" s="628">
        <v>0</v>
      </c>
      <c r="P13" s="628">
        <v>-41049.290582024492</v>
      </c>
      <c r="Q13" s="628">
        <v>0</v>
      </c>
      <c r="R13" s="629">
        <v>-41049.2905820245</v>
      </c>
    </row>
    <row r="14" spans="2:18" ht="15" customHeight="1" x14ac:dyDescent="0.3">
      <c r="B14" s="582" t="s">
        <v>27</v>
      </c>
      <c r="C14" s="60">
        <v>4593147.0659999996</v>
      </c>
      <c r="D14" s="60">
        <v>4379736.1359999999</v>
      </c>
      <c r="E14" s="60">
        <v>110289.711</v>
      </c>
      <c r="F14" s="60">
        <v>103121.219</v>
      </c>
      <c r="G14" s="60">
        <v>425293.64399999997</v>
      </c>
      <c r="H14" s="60">
        <v>426589.43599999999</v>
      </c>
      <c r="I14" s="60">
        <v>0</v>
      </c>
      <c r="J14" s="60">
        <v>-1295.7919999999999</v>
      </c>
      <c r="K14" s="628">
        <v>0</v>
      </c>
      <c r="L14" s="628">
        <v>0</v>
      </c>
      <c r="M14" s="628">
        <v>0</v>
      </c>
      <c r="N14" s="628">
        <v>17534.657999999999</v>
      </c>
      <c r="O14" s="628">
        <v>0</v>
      </c>
      <c r="P14" s="628">
        <v>84290.769</v>
      </c>
      <c r="Q14" s="628">
        <v>4720.3239999999996</v>
      </c>
      <c r="R14" s="629">
        <v>79570.445000000007</v>
      </c>
    </row>
    <row r="15" spans="2:18" ht="15" customHeight="1" x14ac:dyDescent="0.3">
      <c r="B15" s="582" t="s">
        <v>28</v>
      </c>
      <c r="C15" s="64">
        <v>3480386.4808399999</v>
      </c>
      <c r="D15" s="64">
        <v>2489781.8344904338</v>
      </c>
      <c r="E15" s="64">
        <v>886621.03119238315</v>
      </c>
      <c r="F15" s="64">
        <v>103983.6151571832</v>
      </c>
      <c r="G15" s="64">
        <v>297201.73362999997</v>
      </c>
      <c r="H15" s="60">
        <v>49287.920671879932</v>
      </c>
      <c r="I15" s="60">
        <v>12011.305731466549</v>
      </c>
      <c r="J15" s="60">
        <v>259925.11868958661</v>
      </c>
      <c r="K15" s="628">
        <v>0</v>
      </c>
      <c r="L15" s="628">
        <v>6980.8974800000015</v>
      </c>
      <c r="M15" s="628">
        <v>0</v>
      </c>
      <c r="N15" s="628">
        <v>163248.63006249999</v>
      </c>
      <c r="O15" s="628">
        <v>0</v>
      </c>
      <c r="P15" s="628">
        <v>207641.00126426981</v>
      </c>
      <c r="Q15" s="628">
        <v>28216.85</v>
      </c>
      <c r="R15" s="629">
        <v>179424.15126426981</v>
      </c>
    </row>
    <row r="16" spans="2:18" ht="15" customHeight="1" x14ac:dyDescent="0.3">
      <c r="B16" s="582" t="s">
        <v>29</v>
      </c>
      <c r="C16" s="60">
        <v>6245291.7330000009</v>
      </c>
      <c r="D16" s="60">
        <v>5981664.5471169101</v>
      </c>
      <c r="E16" s="60">
        <v>-1309.4135759999449</v>
      </c>
      <c r="F16" s="60">
        <v>264936.59945908998</v>
      </c>
      <c r="G16" s="60">
        <v>345755.60000000009</v>
      </c>
      <c r="H16" s="60">
        <v>124983.674</v>
      </c>
      <c r="I16" s="60">
        <v>6225.3890000000001</v>
      </c>
      <c r="J16" s="60">
        <v>226997.31500000009</v>
      </c>
      <c r="K16" s="628">
        <v>0</v>
      </c>
      <c r="L16" s="628">
        <v>0</v>
      </c>
      <c r="M16" s="628">
        <v>3278</v>
      </c>
      <c r="N16" s="628">
        <v>401105.28399999993</v>
      </c>
      <c r="O16" s="628">
        <v>0</v>
      </c>
      <c r="P16" s="628">
        <v>87550.630459090171</v>
      </c>
      <c r="Q16" s="628">
        <v>56247.000000000007</v>
      </c>
      <c r="R16" s="629">
        <v>31303.630459090189</v>
      </c>
    </row>
    <row r="17" spans="2:18" ht="15" customHeight="1" x14ac:dyDescent="0.3">
      <c r="B17" s="582" t="s">
        <v>30</v>
      </c>
      <c r="C17" s="60">
        <v>15243533.843909999</v>
      </c>
      <c r="D17" s="60">
        <v>12344366.877</v>
      </c>
      <c r="E17" s="60">
        <v>2283054.196</v>
      </c>
      <c r="F17" s="60">
        <v>616112.77090999985</v>
      </c>
      <c r="G17" s="60">
        <v>1224999.1410000001</v>
      </c>
      <c r="H17" s="60">
        <v>0</v>
      </c>
      <c r="I17" s="60">
        <v>0</v>
      </c>
      <c r="J17" s="60">
        <v>1224999.1410000001</v>
      </c>
      <c r="K17" s="628">
        <v>0</v>
      </c>
      <c r="L17" s="628">
        <v>143164.913</v>
      </c>
      <c r="M17" s="628">
        <v>0</v>
      </c>
      <c r="N17" s="628">
        <v>109099.851</v>
      </c>
      <c r="O17" s="628">
        <v>0</v>
      </c>
      <c r="P17" s="628">
        <v>1875176.9739099999</v>
      </c>
      <c r="Q17" s="628">
        <v>478312.98</v>
      </c>
      <c r="R17" s="629">
        <v>1396863.99391</v>
      </c>
    </row>
    <row r="18" spans="2:18" ht="15" customHeight="1" x14ac:dyDescent="0.3">
      <c r="B18" s="582" t="s">
        <v>32</v>
      </c>
      <c r="C18" s="60">
        <v>6433270.7230000002</v>
      </c>
      <c r="D18" s="60">
        <v>5241074.2520000003</v>
      </c>
      <c r="E18" s="60">
        <v>859978.33799999999</v>
      </c>
      <c r="F18" s="60">
        <v>332218.13299999997</v>
      </c>
      <c r="G18" s="60">
        <v>327185.79300000001</v>
      </c>
      <c r="H18" s="60">
        <v>124944.9</v>
      </c>
      <c r="I18" s="60">
        <v>24030.716</v>
      </c>
      <c r="J18" s="60">
        <v>226271.609</v>
      </c>
      <c r="K18" s="628">
        <v>0</v>
      </c>
      <c r="L18" s="628">
        <v>0</v>
      </c>
      <c r="M18" s="628">
        <v>10036.477999999999</v>
      </c>
      <c r="N18" s="628">
        <v>466515.55499999999</v>
      </c>
      <c r="O18" s="628">
        <v>0</v>
      </c>
      <c r="P18" s="628">
        <v>81937.709000000003</v>
      </c>
      <c r="Q18" s="628">
        <v>27453.81</v>
      </c>
      <c r="R18" s="629">
        <v>54483.898999999998</v>
      </c>
    </row>
    <row r="19" spans="2:18" x14ac:dyDescent="0.3">
      <c r="B19" s="583" t="s">
        <v>34</v>
      </c>
      <c r="C19" s="64">
        <v>8340636.1919999998</v>
      </c>
      <c r="D19" s="64">
        <v>5906012.9230000004</v>
      </c>
      <c r="E19" s="64">
        <v>2038403.3389999999</v>
      </c>
      <c r="F19" s="64">
        <v>396219.93</v>
      </c>
      <c r="G19" s="64">
        <v>965689.39899999998</v>
      </c>
      <c r="H19" s="64">
        <v>-120483.22500000001</v>
      </c>
      <c r="I19" s="64">
        <v>-77419.467000000004</v>
      </c>
      <c r="J19" s="64">
        <v>1008753.157</v>
      </c>
      <c r="K19" s="64">
        <v>0</v>
      </c>
      <c r="L19" s="64">
        <v>89623.872000000003</v>
      </c>
      <c r="M19" s="64">
        <v>0</v>
      </c>
      <c r="N19" s="64">
        <v>85132.994000000006</v>
      </c>
      <c r="O19" s="64">
        <v>0</v>
      </c>
      <c r="P19" s="64">
        <v>1409463.9650000001</v>
      </c>
      <c r="Q19" s="64">
        <v>429633.85800000001</v>
      </c>
      <c r="R19" s="65">
        <v>979830.10699999996</v>
      </c>
    </row>
    <row r="20" spans="2:18" ht="15" customHeight="1" x14ac:dyDescent="0.3">
      <c r="B20" s="582" t="s">
        <v>35</v>
      </c>
      <c r="C20" s="60">
        <v>2175611.4680617419</v>
      </c>
      <c r="D20" s="60">
        <v>1770193.280790109</v>
      </c>
      <c r="E20" s="60">
        <v>70656.341603224952</v>
      </c>
      <c r="F20" s="60">
        <v>334761.84566840832</v>
      </c>
      <c r="G20" s="60">
        <v>176432.58199999999</v>
      </c>
      <c r="H20" s="60">
        <v>65557.194428482995</v>
      </c>
      <c r="I20" s="60">
        <v>14433.630533055</v>
      </c>
      <c r="J20" s="60">
        <v>125309.01810457199</v>
      </c>
      <c r="K20" s="628">
        <v>0</v>
      </c>
      <c r="L20" s="628">
        <v>67678.774999999994</v>
      </c>
      <c r="M20" s="628">
        <v>0</v>
      </c>
      <c r="N20" s="628">
        <v>273303.27799999999</v>
      </c>
      <c r="O20" s="628">
        <v>0</v>
      </c>
      <c r="P20" s="628">
        <v>254446.36077298029</v>
      </c>
      <c r="Q20" s="628">
        <v>78592.888000000006</v>
      </c>
      <c r="R20" s="629">
        <v>175853.47277298031</v>
      </c>
    </row>
    <row r="21" spans="2:18" ht="15" customHeight="1" x14ac:dyDescent="0.3">
      <c r="B21" s="582" t="s">
        <v>36</v>
      </c>
      <c r="C21" s="60">
        <v>0</v>
      </c>
      <c r="D21" s="60">
        <v>0</v>
      </c>
      <c r="E21" s="60">
        <v>0</v>
      </c>
      <c r="F21" s="60">
        <v>0</v>
      </c>
      <c r="G21" s="60">
        <v>0</v>
      </c>
      <c r="H21" s="60">
        <v>0</v>
      </c>
      <c r="I21" s="60">
        <v>0</v>
      </c>
      <c r="J21" s="60">
        <v>0</v>
      </c>
      <c r="K21" s="628">
        <v>0</v>
      </c>
      <c r="L21" s="628">
        <v>0</v>
      </c>
      <c r="M21" s="628">
        <v>0</v>
      </c>
      <c r="N21" s="628">
        <v>0</v>
      </c>
      <c r="O21" s="628">
        <v>0</v>
      </c>
      <c r="P21" s="628">
        <v>0</v>
      </c>
      <c r="Q21" s="628">
        <v>0</v>
      </c>
      <c r="R21" s="629">
        <v>0</v>
      </c>
    </row>
    <row r="22" spans="2:18" ht="15" customHeight="1" x14ac:dyDescent="0.3">
      <c r="B22" s="582" t="s">
        <v>280</v>
      </c>
      <c r="C22" s="60">
        <v>0</v>
      </c>
      <c r="D22" s="60">
        <v>0</v>
      </c>
      <c r="E22" s="60">
        <v>0</v>
      </c>
      <c r="F22" s="60">
        <v>0</v>
      </c>
      <c r="G22" s="60">
        <v>0</v>
      </c>
      <c r="H22" s="60">
        <v>0</v>
      </c>
      <c r="I22" s="60">
        <v>0</v>
      </c>
      <c r="J22" s="60">
        <v>0</v>
      </c>
      <c r="K22" s="628">
        <v>0</v>
      </c>
      <c r="L22" s="628">
        <v>0</v>
      </c>
      <c r="M22" s="628">
        <v>0</v>
      </c>
      <c r="N22" s="628">
        <v>0</v>
      </c>
      <c r="O22" s="628">
        <v>0</v>
      </c>
      <c r="P22" s="628">
        <v>0</v>
      </c>
      <c r="Q22" s="628">
        <v>0</v>
      </c>
      <c r="R22" s="629">
        <v>0</v>
      </c>
    </row>
    <row r="23" spans="2:18" ht="15" customHeight="1" x14ac:dyDescent="0.3">
      <c r="B23" s="582" t="s">
        <v>281</v>
      </c>
      <c r="C23" s="60">
        <v>10194067.56256778</v>
      </c>
      <c r="D23" s="60">
        <v>10202045.496008649</v>
      </c>
      <c r="E23" s="60">
        <v>54939.904059999957</v>
      </c>
      <c r="F23" s="60">
        <v>-62917.837500868343</v>
      </c>
      <c r="G23" s="60">
        <v>623453.5</v>
      </c>
      <c r="H23" s="60">
        <v>0</v>
      </c>
      <c r="I23" s="60">
        <v>0</v>
      </c>
      <c r="J23" s="60">
        <v>623453.5</v>
      </c>
      <c r="K23" s="628">
        <v>0</v>
      </c>
      <c r="L23" s="628">
        <v>23290.162631938929</v>
      </c>
      <c r="M23" s="628">
        <v>0</v>
      </c>
      <c r="N23" s="628">
        <v>364821.19357201399</v>
      </c>
      <c r="O23" s="628">
        <v>286625.74748916761</v>
      </c>
      <c r="P23" s="628">
        <v>505630.37904822419</v>
      </c>
      <c r="Q23" s="628">
        <v>67069.599818138304</v>
      </c>
      <c r="R23" s="629">
        <v>438560.77923008602</v>
      </c>
    </row>
    <row r="24" spans="2:18" ht="15" customHeight="1" x14ac:dyDescent="0.3">
      <c r="B24" s="582" t="s">
        <v>38</v>
      </c>
      <c r="C24" s="60">
        <v>1786270.054</v>
      </c>
      <c r="D24" s="60">
        <v>2509491</v>
      </c>
      <c r="E24" s="60">
        <v>-124049</v>
      </c>
      <c r="F24" s="60">
        <v>-599171.94599999976</v>
      </c>
      <c r="G24" s="60">
        <v>553544.69799999997</v>
      </c>
      <c r="H24" s="60">
        <v>-62562.239000000001</v>
      </c>
      <c r="I24" s="60">
        <v>-25324.325000000012</v>
      </c>
      <c r="J24" s="60">
        <v>590782.61200000008</v>
      </c>
      <c r="K24" s="628">
        <v>0</v>
      </c>
      <c r="L24" s="628">
        <v>5025.6899999999996</v>
      </c>
      <c r="M24" s="628">
        <v>0</v>
      </c>
      <c r="N24" s="628">
        <v>109035.242</v>
      </c>
      <c r="O24" s="628">
        <v>0</v>
      </c>
      <c r="P24" s="628">
        <v>-112398.88599999961</v>
      </c>
      <c r="Q24" s="628">
        <v>-156133.60800000001</v>
      </c>
      <c r="R24" s="629">
        <v>43734.722000000264</v>
      </c>
    </row>
    <row r="25" spans="2:18" ht="15" customHeight="1" x14ac:dyDescent="0.3">
      <c r="B25" s="582" t="s">
        <v>39</v>
      </c>
      <c r="C25" s="60">
        <v>2037244.46034</v>
      </c>
      <c r="D25" s="60">
        <v>1960407.1717213129</v>
      </c>
      <c r="E25" s="60">
        <v>39639.94782167612</v>
      </c>
      <c r="F25" s="60">
        <v>37197.340797010511</v>
      </c>
      <c r="G25" s="60">
        <v>125743.477417042</v>
      </c>
      <c r="H25" s="60">
        <v>150268.66762582789</v>
      </c>
      <c r="I25" s="60">
        <v>12951.502748002449</v>
      </c>
      <c r="J25" s="630">
        <v>-11573.68746078344</v>
      </c>
      <c r="K25" s="631">
        <v>0</v>
      </c>
      <c r="L25" s="628">
        <v>0</v>
      </c>
      <c r="M25" s="628">
        <v>0</v>
      </c>
      <c r="N25" s="628">
        <v>224663.07895</v>
      </c>
      <c r="O25" s="628">
        <v>0</v>
      </c>
      <c r="P25" s="628">
        <v>-199039.42561377291</v>
      </c>
      <c r="Q25" s="628">
        <v>0</v>
      </c>
      <c r="R25" s="629">
        <v>-199039.42561377291</v>
      </c>
    </row>
    <row r="26" spans="2:18" ht="15" customHeight="1" x14ac:dyDescent="0.3">
      <c r="B26" s="582" t="s">
        <v>40</v>
      </c>
      <c r="C26" s="60">
        <v>8066247.9262887649</v>
      </c>
      <c r="D26" s="60">
        <v>8506322.1037162133</v>
      </c>
      <c r="E26" s="60">
        <v>-194091.43565013609</v>
      </c>
      <c r="F26" s="60">
        <v>-245982.74177731201</v>
      </c>
      <c r="G26" s="60">
        <v>414422.46823</v>
      </c>
      <c r="H26" s="60">
        <v>68863.999999999985</v>
      </c>
      <c r="I26" s="60">
        <v>73329.000000000015</v>
      </c>
      <c r="J26" s="60">
        <v>418887.46823000011</v>
      </c>
      <c r="K26" s="628">
        <v>0</v>
      </c>
      <c r="L26" s="628">
        <v>0</v>
      </c>
      <c r="M26" s="628">
        <v>0</v>
      </c>
      <c r="N26" s="628">
        <v>0</v>
      </c>
      <c r="O26" s="628">
        <v>0</v>
      </c>
      <c r="P26" s="628">
        <v>172904.7264526881</v>
      </c>
      <c r="Q26" s="628">
        <v>39582.283943305643</v>
      </c>
      <c r="R26" s="629">
        <v>133322.4425093825</v>
      </c>
    </row>
    <row r="27" spans="2:18" ht="15" customHeight="1" x14ac:dyDescent="0.3">
      <c r="B27" s="582" t="s">
        <v>41</v>
      </c>
      <c r="C27" s="60">
        <v>6669131.0760000004</v>
      </c>
      <c r="D27" s="60">
        <v>3479542.699</v>
      </c>
      <c r="E27" s="60">
        <v>2060763.2409999999</v>
      </c>
      <c r="F27" s="60">
        <v>1128825.1359999999</v>
      </c>
      <c r="G27" s="60">
        <v>503760.59700000001</v>
      </c>
      <c r="H27" s="60">
        <v>0</v>
      </c>
      <c r="I27" s="60">
        <v>0</v>
      </c>
      <c r="J27" s="60">
        <v>503760.59700000001</v>
      </c>
      <c r="K27" s="628">
        <v>0</v>
      </c>
      <c r="L27" s="628">
        <v>199292.397</v>
      </c>
      <c r="M27" s="628">
        <v>80484.953999999998</v>
      </c>
      <c r="N27" s="628">
        <v>780291.14399999997</v>
      </c>
      <c r="O27" s="628">
        <v>357660.45600000001</v>
      </c>
      <c r="P27" s="628">
        <v>1328762.4879999999</v>
      </c>
      <c r="Q27" s="628">
        <v>234695.00200000001</v>
      </c>
      <c r="R27" s="629">
        <v>1094067.486</v>
      </c>
    </row>
    <row r="28" spans="2:18" ht="15" customHeight="1" x14ac:dyDescent="0.3">
      <c r="B28" s="582" t="s">
        <v>282</v>
      </c>
      <c r="C28" s="60">
        <v>0</v>
      </c>
      <c r="D28" s="60">
        <v>0</v>
      </c>
      <c r="E28" s="60">
        <v>0</v>
      </c>
      <c r="F28" s="60">
        <v>0</v>
      </c>
      <c r="G28" s="60">
        <v>0</v>
      </c>
      <c r="H28" s="60">
        <v>0</v>
      </c>
      <c r="I28" s="60">
        <v>0</v>
      </c>
      <c r="J28" s="60">
        <v>0</v>
      </c>
      <c r="K28" s="628">
        <v>0</v>
      </c>
      <c r="L28" s="628">
        <v>0</v>
      </c>
      <c r="M28" s="628">
        <v>0</v>
      </c>
      <c r="N28" s="628">
        <v>0</v>
      </c>
      <c r="O28" s="628">
        <v>0</v>
      </c>
      <c r="P28" s="628">
        <v>0</v>
      </c>
      <c r="Q28" s="628">
        <v>0</v>
      </c>
      <c r="R28" s="629">
        <v>0</v>
      </c>
    </row>
    <row r="29" spans="2:18" ht="15" customHeight="1" x14ac:dyDescent="0.3">
      <c r="B29" s="582" t="s">
        <v>42</v>
      </c>
      <c r="C29" s="60">
        <v>2830125.867000001</v>
      </c>
      <c r="D29" s="60">
        <v>2907042.0589999999</v>
      </c>
      <c r="E29" s="60">
        <v>182858.43</v>
      </c>
      <c r="F29" s="60">
        <v>-259774.62200000021</v>
      </c>
      <c r="G29" s="60">
        <v>181633.674</v>
      </c>
      <c r="H29" s="60">
        <v>125486.291</v>
      </c>
      <c r="I29" s="60">
        <v>33205.870999999999</v>
      </c>
      <c r="J29" s="60">
        <v>89353.254000000001</v>
      </c>
      <c r="K29" s="628">
        <v>0</v>
      </c>
      <c r="L29" s="628">
        <v>2318.523999999999</v>
      </c>
      <c r="M29" s="628">
        <v>90064.357999999964</v>
      </c>
      <c r="N29" s="628">
        <v>455666.53199999989</v>
      </c>
      <c r="O29" s="628">
        <v>0</v>
      </c>
      <c r="P29" s="628">
        <v>-713833.73400000017</v>
      </c>
      <c r="Q29" s="628">
        <v>-135265.84599999999</v>
      </c>
      <c r="R29" s="629">
        <v>-578567.88800000027</v>
      </c>
    </row>
    <row r="30" spans="2:18" ht="15" customHeight="1" x14ac:dyDescent="0.3">
      <c r="B30" s="582" t="s">
        <v>283</v>
      </c>
      <c r="C30" s="60">
        <v>16547025.119999999</v>
      </c>
      <c r="D30" s="60">
        <v>14231637.452</v>
      </c>
      <c r="E30" s="60">
        <v>1282501.773</v>
      </c>
      <c r="F30" s="60">
        <v>1032885.895</v>
      </c>
      <c r="G30" s="60">
        <v>1361571.9580000001</v>
      </c>
      <c r="H30" s="60">
        <v>494070.38299999997</v>
      </c>
      <c r="I30" s="60">
        <v>106705.25900000001</v>
      </c>
      <c r="J30" s="60">
        <v>974206.83400000015</v>
      </c>
      <c r="K30" s="628">
        <v>0</v>
      </c>
      <c r="L30" s="628">
        <v>70896.23200000012</v>
      </c>
      <c r="M30" s="628">
        <v>52769.675000000003</v>
      </c>
      <c r="N30" s="628">
        <v>77740.551999999996</v>
      </c>
      <c r="O30" s="628">
        <v>0</v>
      </c>
      <c r="P30" s="628">
        <v>1947478.7339999999</v>
      </c>
      <c r="Q30" s="628">
        <v>785151.11600000004</v>
      </c>
      <c r="R30" s="629">
        <v>1162327.618</v>
      </c>
    </row>
    <row r="31" spans="2:18" ht="15" customHeight="1" x14ac:dyDescent="0.3">
      <c r="B31" s="582" t="s">
        <v>284</v>
      </c>
      <c r="C31" s="60">
        <v>2393884.9249999998</v>
      </c>
      <c r="D31" s="60">
        <v>2243063.5759999999</v>
      </c>
      <c r="E31" s="60">
        <v>6300.4849999999997</v>
      </c>
      <c r="F31" s="60">
        <v>144520.864</v>
      </c>
      <c r="G31" s="60">
        <v>106858.272</v>
      </c>
      <c r="H31" s="60">
        <v>67550.607000000004</v>
      </c>
      <c r="I31" s="60">
        <v>27996.877</v>
      </c>
      <c r="J31" s="60">
        <v>67304.542000000001</v>
      </c>
      <c r="K31" s="628">
        <v>0</v>
      </c>
      <c r="L31" s="628">
        <v>0</v>
      </c>
      <c r="M31" s="628">
        <v>9689.7199999999993</v>
      </c>
      <c r="N31" s="628">
        <v>0</v>
      </c>
      <c r="O31" s="628">
        <v>0</v>
      </c>
      <c r="P31" s="628">
        <v>202135.68599999999</v>
      </c>
      <c r="Q31" s="628">
        <v>56615.618999999999</v>
      </c>
      <c r="R31" s="629">
        <v>145520.06700000001</v>
      </c>
    </row>
    <row r="32" spans="2:18" ht="15.75" customHeight="1" x14ac:dyDescent="0.3">
      <c r="B32" s="583" t="s">
        <v>285</v>
      </c>
      <c r="C32" s="64">
        <v>1554705.305717</v>
      </c>
      <c r="D32" s="64">
        <v>1618174.307177006</v>
      </c>
      <c r="E32" s="64">
        <v>-32713.486393439562</v>
      </c>
      <c r="F32" s="64">
        <v>-30755.515066566772</v>
      </c>
      <c r="G32" s="64">
        <v>126076.79860019439</v>
      </c>
      <c r="H32" s="64">
        <v>46402.507669184481</v>
      </c>
      <c r="I32" s="64">
        <v>1779.5836519243451</v>
      </c>
      <c r="J32" s="64">
        <v>81453.874582934295</v>
      </c>
      <c r="K32" s="64">
        <v>0</v>
      </c>
      <c r="L32" s="64">
        <v>0</v>
      </c>
      <c r="M32" s="64">
        <v>0</v>
      </c>
      <c r="N32" s="64">
        <v>0</v>
      </c>
      <c r="O32" s="64">
        <v>0</v>
      </c>
      <c r="P32" s="64">
        <v>50698.35951636752</v>
      </c>
      <c r="Q32" s="64">
        <v>1726.9739999999999</v>
      </c>
      <c r="R32" s="65">
        <v>48971.385516367533</v>
      </c>
    </row>
    <row r="33" spans="2:18" ht="15" customHeight="1" x14ac:dyDescent="0.3">
      <c r="B33" s="582" t="s">
        <v>286</v>
      </c>
      <c r="C33" s="60">
        <v>2823187</v>
      </c>
      <c r="D33" s="60">
        <v>970608.89599999972</v>
      </c>
      <c r="E33" s="60">
        <v>1061954.0397366639</v>
      </c>
      <c r="F33" s="60">
        <v>790624.06426333601</v>
      </c>
      <c r="G33" s="60">
        <v>259830.824951802</v>
      </c>
      <c r="H33" s="60">
        <v>129805.10400000001</v>
      </c>
      <c r="I33" s="60">
        <v>32679.039736663901</v>
      </c>
      <c r="J33" s="60">
        <v>162704.7606884659</v>
      </c>
      <c r="K33" s="628">
        <v>0</v>
      </c>
      <c r="L33" s="628">
        <v>0</v>
      </c>
      <c r="M33" s="628">
        <v>27309</v>
      </c>
      <c r="N33" s="628">
        <v>698783</v>
      </c>
      <c r="O33" s="628">
        <v>0</v>
      </c>
      <c r="P33" s="628">
        <v>227236.824951802</v>
      </c>
      <c r="Q33" s="628">
        <v>104518.71732641599</v>
      </c>
      <c r="R33" s="629">
        <v>122718.10762538599</v>
      </c>
    </row>
    <row r="34" spans="2:18" ht="15" customHeight="1" x14ac:dyDescent="0.3">
      <c r="B34" s="583" t="s">
        <v>287</v>
      </c>
      <c r="C34" s="60">
        <v>1110161.50173027</v>
      </c>
      <c r="D34" s="60">
        <v>1116989.58</v>
      </c>
      <c r="E34" s="60">
        <v>-1079.6470298357231</v>
      </c>
      <c r="F34" s="60">
        <v>-5748.4312398947477</v>
      </c>
      <c r="G34" s="60">
        <v>37249.691027734421</v>
      </c>
      <c r="H34" s="60">
        <v>1682.3616461054701</v>
      </c>
      <c r="I34" s="60">
        <v>503.09921405300031</v>
      </c>
      <c r="J34" s="60">
        <v>36070.428595681951</v>
      </c>
      <c r="K34" s="628">
        <v>0</v>
      </c>
      <c r="L34" s="628">
        <v>76.376000000000005</v>
      </c>
      <c r="M34" s="628">
        <v>0</v>
      </c>
      <c r="N34" s="628">
        <v>0</v>
      </c>
      <c r="O34" s="628">
        <v>0</v>
      </c>
      <c r="P34" s="628">
        <v>30398.3733557872</v>
      </c>
      <c r="Q34" s="628">
        <v>13716</v>
      </c>
      <c r="R34" s="629">
        <v>16682.3733557872</v>
      </c>
    </row>
    <row r="35" spans="2:18" ht="15" customHeight="1" x14ac:dyDescent="0.3">
      <c r="B35" s="582" t="s">
        <v>288</v>
      </c>
      <c r="C35" s="60">
        <v>82178.120060000001</v>
      </c>
      <c r="D35" s="60">
        <v>83448.325734762402</v>
      </c>
      <c r="E35" s="60">
        <v>23541.312638192951</v>
      </c>
      <c r="F35" s="60">
        <v>-24811.518312955341</v>
      </c>
      <c r="G35" s="60">
        <v>4134.4920000000002</v>
      </c>
      <c r="H35" s="60">
        <v>0</v>
      </c>
      <c r="I35" s="60">
        <v>0</v>
      </c>
      <c r="J35" s="60">
        <v>4134.4920000000002</v>
      </c>
      <c r="K35" s="628">
        <v>0</v>
      </c>
      <c r="L35" s="628">
        <v>0</v>
      </c>
      <c r="M35" s="628">
        <v>0</v>
      </c>
      <c r="N35" s="628">
        <v>0</v>
      </c>
      <c r="O35" s="628">
        <v>0</v>
      </c>
      <c r="P35" s="628">
        <v>-20677.026312955339</v>
      </c>
      <c r="Q35" s="628">
        <v>0</v>
      </c>
      <c r="R35" s="629">
        <v>-20677.026312955339</v>
      </c>
    </row>
    <row r="36" spans="2:18" ht="17.25" customHeight="1" x14ac:dyDescent="0.3">
      <c r="B36" s="582" t="s">
        <v>48</v>
      </c>
      <c r="C36" s="60">
        <v>887428.53342410736</v>
      </c>
      <c r="D36" s="60">
        <v>795158.22052565834</v>
      </c>
      <c r="E36" s="60">
        <v>35685.469486192691</v>
      </c>
      <c r="F36" s="60">
        <v>56584.843412256123</v>
      </c>
      <c r="G36" s="60">
        <v>59954.361250005932</v>
      </c>
      <c r="H36" s="60">
        <v>25003.68517941</v>
      </c>
      <c r="I36" s="60">
        <v>6634.5040169929998</v>
      </c>
      <c r="J36" s="60">
        <v>41585.180087588938</v>
      </c>
      <c r="K36" s="628">
        <v>0</v>
      </c>
      <c r="L36" s="628">
        <v>46159.2577430858</v>
      </c>
      <c r="M36" s="628">
        <v>17601.572365997388</v>
      </c>
      <c r="N36" s="628">
        <v>142225.0388931694</v>
      </c>
      <c r="O36" s="628">
        <v>0</v>
      </c>
      <c r="P36" s="628">
        <v>-15497.33001623593</v>
      </c>
      <c r="Q36" s="628">
        <v>-1699</v>
      </c>
      <c r="R36" s="629">
        <v>-13798.33001623593</v>
      </c>
    </row>
    <row r="37" spans="2:18" ht="15" customHeight="1" x14ac:dyDescent="0.3">
      <c r="B37" s="582" t="s">
        <v>49</v>
      </c>
      <c r="C37" s="60">
        <v>2042049.3130000001</v>
      </c>
      <c r="D37" s="60">
        <v>1417352.6910000001</v>
      </c>
      <c r="E37" s="60">
        <v>362301.17700000003</v>
      </c>
      <c r="F37" s="60">
        <v>262395.44500000001</v>
      </c>
      <c r="G37" s="60">
        <v>310701.30499999999</v>
      </c>
      <c r="H37" s="60">
        <v>38765.800999999999</v>
      </c>
      <c r="I37" s="60">
        <v>10154.322</v>
      </c>
      <c r="J37" s="60">
        <v>282089.826</v>
      </c>
      <c r="K37" s="628">
        <v>0</v>
      </c>
      <c r="L37" s="628">
        <v>22868.845000000001</v>
      </c>
      <c r="M37" s="628">
        <v>0</v>
      </c>
      <c r="N37" s="628">
        <v>11531.007</v>
      </c>
      <c r="O37" s="628">
        <v>0</v>
      </c>
      <c r="P37" s="628">
        <v>555823.10900000005</v>
      </c>
      <c r="Q37" s="628">
        <v>81101.986000000004</v>
      </c>
      <c r="R37" s="629">
        <v>474721.12300000002</v>
      </c>
    </row>
    <row r="38" spans="2:18" ht="15" customHeight="1" x14ac:dyDescent="0.3">
      <c r="B38" s="582" t="s">
        <v>289</v>
      </c>
      <c r="C38" s="60">
        <v>7469951.7850000001</v>
      </c>
      <c r="D38" s="60">
        <v>5784970.8080000002</v>
      </c>
      <c r="E38" s="60">
        <v>1094755.906</v>
      </c>
      <c r="F38" s="60">
        <v>590225.071</v>
      </c>
      <c r="G38" s="60">
        <v>707611</v>
      </c>
      <c r="H38" s="60">
        <v>-141754.81599999999</v>
      </c>
      <c r="I38" s="60">
        <v>-22655.280999999999</v>
      </c>
      <c r="J38" s="60">
        <v>826710.53500000003</v>
      </c>
      <c r="K38" s="628">
        <v>0</v>
      </c>
      <c r="L38" s="628">
        <v>0</v>
      </c>
      <c r="M38" s="628">
        <v>0</v>
      </c>
      <c r="N38" s="628">
        <v>383948.74599999998</v>
      </c>
      <c r="O38" s="628">
        <v>0</v>
      </c>
      <c r="P38" s="628">
        <v>1032986.86</v>
      </c>
      <c r="Q38" s="628">
        <v>310947.02100000001</v>
      </c>
      <c r="R38" s="629">
        <v>722039.83900000004</v>
      </c>
    </row>
    <row r="39" spans="2:18" ht="15" customHeight="1" x14ac:dyDescent="0.3">
      <c r="B39" s="582" t="s">
        <v>50</v>
      </c>
      <c r="C39" s="60">
        <v>1705969.65</v>
      </c>
      <c r="D39" s="60">
        <v>1515905.959</v>
      </c>
      <c r="E39" s="60">
        <v>400555.935</v>
      </c>
      <c r="F39" s="60">
        <v>-210492.24400000001</v>
      </c>
      <c r="G39" s="60">
        <v>21238.227999999999</v>
      </c>
      <c r="H39" s="60">
        <v>7997.5810000000001</v>
      </c>
      <c r="I39" s="60">
        <v>32942.686000000009</v>
      </c>
      <c r="J39" s="60">
        <v>46183.333000000013</v>
      </c>
      <c r="K39" s="628">
        <v>0</v>
      </c>
      <c r="L39" s="628">
        <v>0</v>
      </c>
      <c r="M39" s="628">
        <v>56029.630585947758</v>
      </c>
      <c r="N39" s="628">
        <v>165435.81123725939</v>
      </c>
      <c r="O39" s="628">
        <v>0</v>
      </c>
      <c r="P39" s="628">
        <v>-385774.35282320721</v>
      </c>
      <c r="Q39" s="628">
        <v>-31255.450795544111</v>
      </c>
      <c r="R39" s="629">
        <v>-354518.90202766302</v>
      </c>
    </row>
    <row r="40" spans="2:18" ht="15" customHeight="1" x14ac:dyDescent="0.3">
      <c r="B40" s="582" t="s">
        <v>51</v>
      </c>
      <c r="C40" s="60">
        <v>0</v>
      </c>
      <c r="D40" s="60">
        <v>0</v>
      </c>
      <c r="E40" s="60">
        <v>0</v>
      </c>
      <c r="F40" s="60">
        <v>0</v>
      </c>
      <c r="G40" s="60">
        <v>0</v>
      </c>
      <c r="H40" s="60">
        <v>0</v>
      </c>
      <c r="I40" s="60">
        <v>0</v>
      </c>
      <c r="J40" s="60">
        <v>0</v>
      </c>
      <c r="K40" s="628">
        <v>0</v>
      </c>
      <c r="L40" s="628">
        <v>0</v>
      </c>
      <c r="M40" s="628">
        <v>0</v>
      </c>
      <c r="N40" s="628">
        <v>0</v>
      </c>
      <c r="O40" s="628">
        <v>0</v>
      </c>
      <c r="P40" s="628">
        <v>0</v>
      </c>
      <c r="Q40" s="628">
        <v>0</v>
      </c>
      <c r="R40" s="629">
        <v>0</v>
      </c>
    </row>
    <row r="41" spans="2:18" ht="15" customHeight="1" x14ac:dyDescent="0.3">
      <c r="B41" s="582" t="s">
        <v>52</v>
      </c>
      <c r="C41" s="60">
        <v>2732165.4028257099</v>
      </c>
      <c r="D41" s="60">
        <v>2803522.25423592</v>
      </c>
      <c r="E41" s="60">
        <v>0</v>
      </c>
      <c r="F41" s="60">
        <v>-71356.851410209871</v>
      </c>
      <c r="G41" s="60">
        <v>33629.21</v>
      </c>
      <c r="H41" s="60">
        <v>88391</v>
      </c>
      <c r="I41" s="60">
        <v>163225.14799999999</v>
      </c>
      <c r="J41" s="60">
        <v>108463.35799999999</v>
      </c>
      <c r="K41" s="628">
        <v>0</v>
      </c>
      <c r="L41" s="628">
        <v>0</v>
      </c>
      <c r="M41" s="628">
        <v>0</v>
      </c>
      <c r="N41" s="628">
        <v>0</v>
      </c>
      <c r="O41" s="628">
        <v>0</v>
      </c>
      <c r="P41" s="628">
        <v>37106.506589790151</v>
      </c>
      <c r="Q41" s="628">
        <v>2578.5320000000011</v>
      </c>
      <c r="R41" s="629">
        <v>34527.974589790138</v>
      </c>
    </row>
    <row r="42" spans="2:18" ht="15" customHeight="1" x14ac:dyDescent="0.3">
      <c r="B42" s="582" t="s">
        <v>54</v>
      </c>
      <c r="C42" s="60">
        <v>0</v>
      </c>
      <c r="D42" s="60">
        <v>0</v>
      </c>
      <c r="E42" s="60">
        <v>0</v>
      </c>
      <c r="F42" s="60">
        <v>0</v>
      </c>
      <c r="G42" s="60">
        <v>0</v>
      </c>
      <c r="H42" s="60">
        <v>0</v>
      </c>
      <c r="I42" s="60">
        <v>0</v>
      </c>
      <c r="J42" s="60">
        <v>0</v>
      </c>
      <c r="K42" s="628">
        <v>0</v>
      </c>
      <c r="L42" s="628">
        <v>0</v>
      </c>
      <c r="M42" s="628">
        <v>0</v>
      </c>
      <c r="N42" s="628">
        <v>0</v>
      </c>
      <c r="O42" s="628">
        <v>0</v>
      </c>
      <c r="P42" s="628">
        <v>0</v>
      </c>
      <c r="Q42" s="628">
        <v>0</v>
      </c>
      <c r="R42" s="629">
        <v>0</v>
      </c>
    </row>
    <row r="43" spans="2:18" ht="15" customHeight="1" x14ac:dyDescent="0.3">
      <c r="B43" s="584" t="s">
        <v>55</v>
      </c>
      <c r="C43" s="178">
        <f t="shared" ref="C43:R43" si="0">SUM(C6:C42)</f>
        <v>180025646.76826197</v>
      </c>
      <c r="D43" s="178">
        <f t="shared" si="0"/>
        <v>150902702.75188485</v>
      </c>
      <c r="E43" s="178">
        <f t="shared" si="0"/>
        <v>21278636.727314968</v>
      </c>
      <c r="F43" s="178">
        <f t="shared" si="0"/>
        <v>7844307.2890621657</v>
      </c>
      <c r="G43" s="178">
        <f t="shared" si="0"/>
        <v>13651298.49045971</v>
      </c>
      <c r="H43" s="178">
        <f t="shared" si="0"/>
        <v>3097219.7639378323</v>
      </c>
      <c r="I43" s="178">
        <f t="shared" si="0"/>
        <v>958432.56348000024</v>
      </c>
      <c r="J43" s="178">
        <f t="shared" si="0"/>
        <v>11512511.290001873</v>
      </c>
      <c r="K43" s="178">
        <f t="shared" si="0"/>
        <v>0</v>
      </c>
      <c r="L43" s="178">
        <f t="shared" si="0"/>
        <v>979740.67055502487</v>
      </c>
      <c r="M43" s="178">
        <f t="shared" si="0"/>
        <v>434164.64075194509</v>
      </c>
      <c r="N43" s="178">
        <f t="shared" si="0"/>
        <v>7354957.0889163055</v>
      </c>
      <c r="O43" s="178">
        <f t="shared" si="0"/>
        <v>716548.10848916764</v>
      </c>
      <c r="P43" s="178">
        <f t="shared" si="0"/>
        <v>13263985.628439981</v>
      </c>
      <c r="Q43" s="178">
        <f t="shared" si="0"/>
        <v>3869433.3543509576</v>
      </c>
      <c r="R43" s="178">
        <f t="shared" si="0"/>
        <v>9394552.2740890197</v>
      </c>
    </row>
    <row r="44" spans="2:18" ht="15" customHeight="1" x14ac:dyDescent="0.35">
      <c r="B44" s="794" t="s">
        <v>56</v>
      </c>
      <c r="C44" s="723"/>
      <c r="D44" s="723"/>
      <c r="E44" s="723"/>
      <c r="F44" s="723"/>
      <c r="G44" s="723"/>
      <c r="H44" s="723"/>
      <c r="I44" s="723"/>
      <c r="J44" s="723"/>
      <c r="K44" s="723"/>
      <c r="L44" s="723"/>
      <c r="M44" s="723"/>
      <c r="N44" s="723"/>
      <c r="O44" s="723"/>
      <c r="P44" s="723"/>
      <c r="Q44" s="723"/>
      <c r="R44" s="724"/>
    </row>
    <row r="45" spans="2:18" ht="15" customHeight="1" x14ac:dyDescent="0.3">
      <c r="B45" s="582" t="s">
        <v>57</v>
      </c>
      <c r="C45" s="600">
        <v>8871742.4839999992</v>
      </c>
      <c r="D45" s="600">
        <v>6969810.5460000001</v>
      </c>
      <c r="E45" s="600">
        <v>1185910.676</v>
      </c>
      <c r="F45" s="600">
        <v>716021.26199999999</v>
      </c>
      <c r="G45" s="600">
        <v>320187.22700000001</v>
      </c>
      <c r="H45" s="600">
        <v>439567.98800000001</v>
      </c>
      <c r="I45" s="600">
        <v>134314.94</v>
      </c>
      <c r="J45" s="600">
        <v>14934.179</v>
      </c>
      <c r="K45" s="600">
        <v>0</v>
      </c>
      <c r="L45" s="600">
        <v>270211.21500000003</v>
      </c>
      <c r="M45" s="600">
        <v>118252.984</v>
      </c>
      <c r="N45" s="600">
        <v>36969.158000000003</v>
      </c>
      <c r="O45" s="600">
        <v>0</v>
      </c>
      <c r="P45" s="600">
        <v>845944.51399999997</v>
      </c>
      <c r="Q45" s="600">
        <v>273480.28700000001</v>
      </c>
      <c r="R45" s="626">
        <v>572464.22699999996</v>
      </c>
    </row>
    <row r="46" spans="2:18" ht="15" customHeight="1" x14ac:dyDescent="0.3">
      <c r="B46" s="582" t="s">
        <v>290</v>
      </c>
      <c r="C46" s="600">
        <v>4208980.6440000003</v>
      </c>
      <c r="D46" s="600">
        <v>3686974.3319999999</v>
      </c>
      <c r="E46" s="600">
        <v>295568.39383000002</v>
      </c>
      <c r="F46" s="600">
        <v>226437.91816999999</v>
      </c>
      <c r="G46" s="600">
        <v>729446.26295999996</v>
      </c>
      <c r="H46" s="600">
        <v>5260.6180000000004</v>
      </c>
      <c r="I46" s="600">
        <v>6117.5029999999997</v>
      </c>
      <c r="J46" s="600">
        <v>730303.14795999997</v>
      </c>
      <c r="K46" s="600">
        <v>14574.37347060884</v>
      </c>
      <c r="L46" s="600">
        <v>1492.945909391153</v>
      </c>
      <c r="M46" s="600">
        <v>0</v>
      </c>
      <c r="N46" s="600">
        <v>0</v>
      </c>
      <c r="O46" s="600">
        <v>0</v>
      </c>
      <c r="P46" s="600">
        <v>972808.38550999982</v>
      </c>
      <c r="Q46" s="600">
        <v>287745.06908783229</v>
      </c>
      <c r="R46" s="626">
        <v>685063.3164221677</v>
      </c>
    </row>
    <row r="47" spans="2:18" ht="15" customHeight="1" x14ac:dyDescent="0.3">
      <c r="B47" s="582" t="s">
        <v>291</v>
      </c>
      <c r="C47" s="600">
        <v>2338108.010293365</v>
      </c>
      <c r="D47" s="600">
        <v>1611305.8297092749</v>
      </c>
      <c r="E47" s="600">
        <v>133122.3200003558</v>
      </c>
      <c r="F47" s="600">
        <v>593679.860583734</v>
      </c>
      <c r="G47" s="600">
        <v>205738.25699999949</v>
      </c>
      <c r="H47" s="600">
        <v>105847.3728862726</v>
      </c>
      <c r="I47" s="600">
        <v>23208.205003079798</v>
      </c>
      <c r="J47" s="600">
        <v>123099.0891168067</v>
      </c>
      <c r="K47" s="600">
        <v>0</v>
      </c>
      <c r="L47" s="600">
        <v>74384.057870000004</v>
      </c>
      <c r="M47" s="600">
        <v>0</v>
      </c>
      <c r="N47" s="600">
        <v>212355.97199999951</v>
      </c>
      <c r="O47" s="600">
        <v>0</v>
      </c>
      <c r="P47" s="600">
        <v>578807.03557054116</v>
      </c>
      <c r="Q47" s="600">
        <v>178046.774</v>
      </c>
      <c r="R47" s="626">
        <v>400760.26157054107</v>
      </c>
    </row>
    <row r="48" spans="2:18" ht="15" customHeight="1" x14ac:dyDescent="0.3">
      <c r="B48" s="582" t="s">
        <v>59</v>
      </c>
      <c r="C48" s="600">
        <v>14477004.72498803</v>
      </c>
      <c r="D48" s="600">
        <v>13661053.745940849</v>
      </c>
      <c r="E48" s="600">
        <v>166432.61302665001</v>
      </c>
      <c r="F48" s="600">
        <v>649518.366020535</v>
      </c>
      <c r="G48" s="600">
        <v>3124146.5780000002</v>
      </c>
      <c r="H48" s="600">
        <v>-757530.66099999996</v>
      </c>
      <c r="I48" s="600">
        <v>10914.098</v>
      </c>
      <c r="J48" s="600">
        <v>3892591.3369999998</v>
      </c>
      <c r="K48" s="600">
        <v>0</v>
      </c>
      <c r="L48" s="600">
        <v>1612868.4580000001</v>
      </c>
      <c r="M48" s="600">
        <v>36.499000000000002</v>
      </c>
      <c r="N48" s="600">
        <v>1139500.233</v>
      </c>
      <c r="O48" s="600">
        <v>399062.63699999999</v>
      </c>
      <c r="P48" s="600">
        <v>5414504.0660205353</v>
      </c>
      <c r="Q48" s="600">
        <v>1457731.068</v>
      </c>
      <c r="R48" s="626">
        <v>3956772.9980205349</v>
      </c>
    </row>
    <row r="49" spans="2:18" ht="15" customHeight="1" x14ac:dyDescent="0.3">
      <c r="B49" s="582" t="s">
        <v>292</v>
      </c>
      <c r="C49" s="600">
        <v>5057217.1349999998</v>
      </c>
      <c r="D49" s="600">
        <v>3672358.534</v>
      </c>
      <c r="E49" s="600">
        <v>695727.89199999999</v>
      </c>
      <c r="F49" s="600">
        <v>689130.70900000003</v>
      </c>
      <c r="G49" s="600">
        <v>209057.109</v>
      </c>
      <c r="H49" s="600">
        <v>-53209.983</v>
      </c>
      <c r="I49" s="600">
        <v>-27637.706999999999</v>
      </c>
      <c r="J49" s="600">
        <v>234629.38500000001</v>
      </c>
      <c r="K49" s="600">
        <v>0</v>
      </c>
      <c r="L49" s="600">
        <v>490678.538</v>
      </c>
      <c r="M49" s="600">
        <v>0</v>
      </c>
      <c r="N49" s="600">
        <v>383452.74900000001</v>
      </c>
      <c r="O49" s="600">
        <v>0</v>
      </c>
      <c r="P49" s="600">
        <v>1030985.883</v>
      </c>
      <c r="Q49" s="600">
        <v>356855.16899999999</v>
      </c>
      <c r="R49" s="626">
        <v>674130.71400000004</v>
      </c>
    </row>
    <row r="50" spans="2:18" ht="15" customHeight="1" x14ac:dyDescent="0.3">
      <c r="B50" s="584" t="s">
        <v>55</v>
      </c>
      <c r="C50" s="627">
        <f t="shared" ref="C50:R50" si="1">SUM(C45:C49)</f>
        <v>34953052.998281389</v>
      </c>
      <c r="D50" s="627">
        <f t="shared" si="1"/>
        <v>29601502.987650126</v>
      </c>
      <c r="E50" s="627">
        <f t="shared" si="1"/>
        <v>2476761.8948570057</v>
      </c>
      <c r="F50" s="627">
        <f t="shared" si="1"/>
        <v>2874788.1157742692</v>
      </c>
      <c r="G50" s="627">
        <f t="shared" si="1"/>
        <v>4588575.4339600001</v>
      </c>
      <c r="H50" s="627">
        <f t="shared" si="1"/>
        <v>-260064.66511372733</v>
      </c>
      <c r="I50" s="627">
        <f t="shared" si="1"/>
        <v>146917.03900307982</v>
      </c>
      <c r="J50" s="627">
        <f t="shared" si="1"/>
        <v>4995557.1380768064</v>
      </c>
      <c r="K50" s="627">
        <f t="shared" si="1"/>
        <v>14574.37347060884</v>
      </c>
      <c r="L50" s="627">
        <f t="shared" si="1"/>
        <v>2449635.2147793914</v>
      </c>
      <c r="M50" s="627">
        <f t="shared" si="1"/>
        <v>118289.48299999999</v>
      </c>
      <c r="N50" s="627">
        <f t="shared" si="1"/>
        <v>1772278.1119999995</v>
      </c>
      <c r="O50" s="627">
        <f t="shared" si="1"/>
        <v>399062.63699999999</v>
      </c>
      <c r="P50" s="627">
        <f t="shared" si="1"/>
        <v>8843049.8841010761</v>
      </c>
      <c r="Q50" s="627">
        <f t="shared" si="1"/>
        <v>2553858.3670878317</v>
      </c>
      <c r="R50" s="627">
        <f t="shared" si="1"/>
        <v>6289191.5170132434</v>
      </c>
    </row>
    <row r="51" spans="2:18" ht="15" customHeight="1" x14ac:dyDescent="0.3">
      <c r="B51" s="584" t="s">
        <v>60</v>
      </c>
      <c r="C51" s="627">
        <f t="shared" ref="C51:R51" si="2">C43+C50</f>
        <v>214978699.76654336</v>
      </c>
      <c r="D51" s="627">
        <f t="shared" si="2"/>
        <v>180504205.73953497</v>
      </c>
      <c r="E51" s="627">
        <f t="shared" si="2"/>
        <v>23755398.622171972</v>
      </c>
      <c r="F51" s="627">
        <f t="shared" si="2"/>
        <v>10719095.404836435</v>
      </c>
      <c r="G51" s="627">
        <f t="shared" si="2"/>
        <v>18239873.924419709</v>
      </c>
      <c r="H51" s="627">
        <f t="shared" si="2"/>
        <v>2837155.0988241052</v>
      </c>
      <c r="I51" s="627">
        <f t="shared" si="2"/>
        <v>1105349.60248308</v>
      </c>
      <c r="J51" s="627">
        <f t="shared" si="2"/>
        <v>16508068.428078679</v>
      </c>
      <c r="K51" s="627">
        <f t="shared" si="2"/>
        <v>14574.37347060884</v>
      </c>
      <c r="L51" s="627">
        <f t="shared" si="2"/>
        <v>3429375.8853344163</v>
      </c>
      <c r="M51" s="627">
        <f t="shared" si="2"/>
        <v>552454.1237519451</v>
      </c>
      <c r="N51" s="627">
        <f t="shared" si="2"/>
        <v>9127235.2009163052</v>
      </c>
      <c r="O51" s="627">
        <f t="shared" si="2"/>
        <v>1115610.7454891675</v>
      </c>
      <c r="P51" s="627">
        <f t="shared" si="2"/>
        <v>22107035.512541056</v>
      </c>
      <c r="Q51" s="627">
        <f t="shared" si="2"/>
        <v>6423291.7214387897</v>
      </c>
      <c r="R51" s="627">
        <f t="shared" si="2"/>
        <v>15683743.791102264</v>
      </c>
    </row>
    <row r="52" spans="2:18" ht="14.25" customHeight="1" x14ac:dyDescent="0.35">
      <c r="B52" s="795" t="s">
        <v>61</v>
      </c>
      <c r="C52" s="796"/>
      <c r="D52" s="796"/>
      <c r="E52" s="796"/>
      <c r="F52" s="796"/>
      <c r="G52" s="796"/>
      <c r="H52" s="796"/>
      <c r="I52" s="796"/>
      <c r="J52" s="796"/>
      <c r="K52" s="796"/>
      <c r="L52" s="796"/>
      <c r="M52" s="796"/>
      <c r="N52" s="796"/>
      <c r="O52" s="796"/>
      <c r="P52" s="796"/>
      <c r="Q52" s="796"/>
      <c r="R52" s="796"/>
    </row>
  </sheetData>
  <sheetProtection algorithmName="SHA-512" hashValue="VZK3M45zGSOSTldxZjS0XR45NK9NwC+XePB4z1yJ2bHStjnS04LEickmU13yuXIY0ADO/SFx6xh/L+uI4w1rIw==" saltValue="879wG2P9LKQpgpnrgwRS7w==" spinCount="100000" sheet="1" objects="1" scenarios="1"/>
  <mergeCells count="4">
    <mergeCell ref="B5:R5"/>
    <mergeCell ref="B44:R44"/>
    <mergeCell ref="B52:R52"/>
    <mergeCell ref="B3:R3"/>
  </mergeCells>
  <pageMargins left="0.7" right="0.7" top="0.75" bottom="0.75" header="0.3" footer="0.3"/>
  <pageSetup paperSize="9" scale="49" orientation="landscape"/>
  <headerFooter>
    <oddFooter>&amp;C_x000D_&amp;1#&amp;"Calibri"&amp;11&amp;K000000 Britam Public</oddFooter>
  </headerFooter>
  <drawing r:id="rId1"/>
</worksheet>
</file>

<file path=docMetadata/LabelInfo.xml><?xml version="1.0" encoding="utf-8"?>
<clbl:labelList xmlns:clbl="http://schemas.microsoft.com/office/2020/mipLabelMetadata">
  <clbl:label id="{f364ac09-a64a-4558-a3a5-cb1524c9d133}" enabled="1" method="Privileged" siteId="{e303f219-75ef-479a-b23c-35ac9479a8ce}" contentBits="2"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87</vt:i4>
      </vt:variant>
    </vt:vector>
  </HeadingPairs>
  <TitlesOfParts>
    <vt:vector size="87" baseType="lpstr">
      <vt:lpstr>Template G</vt:lpstr>
      <vt:lpstr>Details</vt:lpstr>
      <vt:lpstr>Reliance &amp; Limitations</vt:lpstr>
      <vt:lpstr>Contents</vt:lpstr>
      <vt:lpstr>T1</vt:lpstr>
      <vt:lpstr>T2</vt:lpstr>
      <vt:lpstr>T3</vt:lpstr>
      <vt:lpstr>T4</vt:lpstr>
      <vt:lpstr>APPENDIX 1</vt:lpstr>
      <vt:lpstr>APPENDIX 2</vt:lpstr>
      <vt:lpstr>appendix 3x</vt:lpstr>
      <vt:lpstr>APPENDIX 3</vt:lpstr>
      <vt:lpstr>APPENDIX 4 I</vt:lpstr>
      <vt:lpstr>APPENDIX 4 II</vt:lpstr>
      <vt:lpstr>APPENDIX 4 III</vt:lpstr>
      <vt:lpstr>APPENDIX 5 I</vt:lpstr>
      <vt:lpstr>APPENDIX 5 II</vt:lpstr>
      <vt:lpstr>APPENDIX 5 III</vt:lpstr>
      <vt:lpstr>APPENDIX5 IV</vt:lpstr>
      <vt:lpstr>template L</vt:lpstr>
      <vt:lpstr>APPENDIX 6</vt:lpstr>
      <vt:lpstr>APPENDIX 7</vt:lpstr>
      <vt:lpstr>APPENDIX 8</vt:lpstr>
      <vt:lpstr>APPENDIX 9</vt:lpstr>
      <vt:lpstr>APPENDIX 10</vt:lpstr>
      <vt:lpstr>APPENDIX 11</vt:lpstr>
      <vt:lpstr>APPENDIX 12</vt:lpstr>
      <vt:lpstr>APPENDIX 13</vt:lpstr>
      <vt:lpstr>PENSIONS</vt:lpstr>
      <vt:lpstr>APPENDIX 14</vt:lpstr>
      <vt:lpstr>APPENDIX 15</vt:lpstr>
      <vt:lpstr>APPENDIX 16</vt:lpstr>
      <vt:lpstr>APPENDIX 17</vt:lpstr>
      <vt:lpstr>APPENDIX 18</vt:lpstr>
      <vt:lpstr>APPENDIX 19</vt:lpstr>
      <vt:lpstr>APPENDIX 20</vt:lpstr>
      <vt:lpstr>Gen Temp</vt:lpstr>
      <vt:lpstr>Sheet2</vt:lpstr>
      <vt:lpstr>APPENDIX 21</vt:lpstr>
      <vt:lpstr>APPENDIX 22</vt:lpstr>
      <vt:lpstr>APPENDIX 23</vt:lpstr>
      <vt:lpstr>APPENDIX 24</vt:lpstr>
      <vt:lpstr>APPENDIX 25</vt:lpstr>
      <vt:lpstr>APPENDIX 26</vt:lpstr>
      <vt:lpstr>APPENDIX 27</vt:lpstr>
      <vt:lpstr>APPENDIX 28</vt:lpstr>
      <vt:lpstr>APPENDIX 29</vt:lpstr>
      <vt:lpstr>APPENDIX 30</vt:lpstr>
      <vt:lpstr>APPENDIX 31</vt:lpstr>
      <vt:lpstr>APPENDIX 32</vt:lpstr>
      <vt:lpstr>APPENDIX 33</vt:lpstr>
      <vt:lpstr>template rev GB</vt:lpstr>
      <vt:lpstr>APPENDIX 34</vt:lpstr>
      <vt:lpstr>APPENDIX 35</vt:lpstr>
      <vt:lpstr>APPENDIX 36</vt:lpstr>
      <vt:lpstr>APPENDIX 37</vt:lpstr>
      <vt:lpstr>APPENDIX 38</vt:lpstr>
      <vt:lpstr>APPENDIX 39</vt:lpstr>
      <vt:lpstr>APPENDIX 40</vt:lpstr>
      <vt:lpstr>APPENDIX 41</vt:lpstr>
      <vt:lpstr>APPENDIX 42</vt:lpstr>
      <vt:lpstr>AAPENDIX 3xxx7</vt:lpstr>
      <vt:lpstr>APPENDIX 43</vt:lpstr>
      <vt:lpstr>APPENDIX 44</vt:lpstr>
      <vt:lpstr>APPENDIX</vt:lpstr>
      <vt:lpstr>CAR 1</vt:lpstr>
      <vt:lpstr>CAR 2</vt:lpstr>
      <vt:lpstr>APPENDIX 45</vt:lpstr>
      <vt:lpstr>APPENDIX 46</vt:lpstr>
      <vt:lpstr>APPENDIX 47 I</vt:lpstr>
      <vt:lpstr>APPENDIX 47 II</vt:lpstr>
      <vt:lpstr>APPENDIX 47 III</vt:lpstr>
      <vt:lpstr>APPENDIX 47 IV</vt:lpstr>
      <vt:lpstr>APPENDIX 47 V</vt:lpstr>
      <vt:lpstr>APPENDIX 47 VI</vt:lpstr>
      <vt:lpstr>APPENDIX 48</vt:lpstr>
      <vt:lpstr>APPENDIX 49</vt:lpstr>
      <vt:lpstr>APPENDIX 50 VII</vt:lpstr>
      <vt:lpstr>PCF</vt:lpstr>
      <vt:lpstr>APPENDIX 38XX</vt:lpstr>
      <vt:lpstr>Sheet3</vt:lpstr>
      <vt:lpstr>SORTED</vt:lpstr>
      <vt:lpstr>APPENDIX I</vt:lpstr>
      <vt:lpstr>APPENDIX II</vt:lpstr>
      <vt:lpstr>APPENDIX III</vt:lpstr>
      <vt:lpstr>APPENDIX IV</vt:lpstr>
      <vt:lpstr>APPENDIX V</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Bosco M. Mwanza</dc:creator>
  <cp:lastModifiedBy>Muiruri G. Michael</cp:lastModifiedBy>
  <cp:lastPrinted>2021-07-07T17:48:26Z</cp:lastPrinted>
  <dcterms:created xsi:type="dcterms:W3CDTF">2014-06-09T12:21:50Z</dcterms:created>
  <dcterms:modified xsi:type="dcterms:W3CDTF">2025-06-15T20:59:29Z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lassification">
    <vt:lpwstr>Restricted</vt:lpwstr>
  </property>
  <property fmtid="{D5CDD505-2E9C-101B-9397-08002B2CF9AE}" pid="3" name="ClassifiedBy">
    <vt:lpwstr>System</vt:lpwstr>
  </property>
  <property fmtid="{D5CDD505-2E9C-101B-9397-08002B2CF9AE}" pid="4" name="ClassificationHost">
    <vt:lpwstr>DMBURIA2020.ira.go.ke</vt:lpwstr>
  </property>
  <property fmtid="{D5CDD505-2E9C-101B-9397-08002B2CF9AE}" pid="5" name="ClassificationDate">
    <vt:lpwstr> 6/20/2022 8:31:59 AM</vt:lpwstr>
  </property>
  <property fmtid="{D5CDD505-2E9C-101B-9397-08002B2CF9AE}" pid="6" name="ClassificationGUID">
    <vt:lpwstr>{50bd4d27-016c-474c-bfec-961f87b6b9b6}</vt:lpwstr>
  </property>
</Properties>
</file>