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3"/>
  </bookViews>
  <sheets>
    <sheet name="USD swap" sheetId="1" r:id="rId1"/>
    <sheet name="SGD swap" sheetId="2" r:id="rId2"/>
    <sheet name="03042013" sheetId="3" r:id="rId3"/>
    <sheet name="Bond Linear RT" sheetId="6" r:id="rId4"/>
    <sheet name="Bond Linear Spot" sheetId="5" r:id="rId5"/>
  </sheets>
  <calcPr calcId="145621"/>
</workbook>
</file>

<file path=xl/calcChain.xml><?xml version="1.0" encoding="utf-8"?>
<calcChain xmlns="http://schemas.openxmlformats.org/spreadsheetml/2006/main">
  <c r="J28" i="6" l="1"/>
  <c r="H28" i="6"/>
  <c r="I28" i="6"/>
  <c r="F16" i="6"/>
  <c r="H27" i="6"/>
  <c r="G16" i="6" l="1"/>
  <c r="F21" i="6"/>
  <c r="F20" i="6"/>
  <c r="F19" i="6"/>
  <c r="F31" i="6"/>
  <c r="F32" i="6"/>
  <c r="F27" i="6"/>
  <c r="F29" i="6"/>
  <c r="F18" i="6"/>
  <c r="G18" i="6" s="1"/>
  <c r="G17" i="6"/>
  <c r="F17" i="6"/>
  <c r="E17" i="6"/>
  <c r="H37" i="6"/>
  <c r="G19" i="6"/>
  <c r="G20" i="6"/>
  <c r="G21" i="6"/>
  <c r="H38" i="6"/>
  <c r="G35" i="6"/>
  <c r="E42" i="6"/>
  <c r="E41" i="6"/>
  <c r="E40" i="6"/>
  <c r="F42" i="6"/>
  <c r="F41" i="6"/>
  <c r="F40" i="6"/>
  <c r="E44" i="6"/>
  <c r="F44" i="6"/>
  <c r="F45" i="6"/>
  <c r="F43" i="6"/>
  <c r="E37" i="6"/>
  <c r="F37" i="6"/>
  <c r="F39" i="6"/>
  <c r="F38" i="6"/>
  <c r="F36" i="6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4" i="1"/>
  <c r="F3" i="6"/>
  <c r="F1" i="6"/>
  <c r="G26" i="6"/>
  <c r="E19" i="6"/>
  <c r="E21" i="6"/>
  <c r="E18" i="6"/>
  <c r="E16" i="6"/>
  <c r="F28" i="6" l="1"/>
  <c r="E28" i="6" s="1"/>
  <c r="F2" i="6"/>
  <c r="E2" i="6" s="1"/>
  <c r="F30" i="6"/>
  <c r="E30" i="6" s="1"/>
  <c r="E31" i="6"/>
  <c r="I4" i="6"/>
  <c r="I5" i="6"/>
  <c r="I6" i="6"/>
  <c r="I7" i="6"/>
  <c r="I8" i="6"/>
  <c r="I9" i="6"/>
  <c r="I10" i="6"/>
  <c r="I11" i="6"/>
  <c r="I12" i="6"/>
  <c r="I3" i="6"/>
  <c r="M28" i="2" l="1"/>
  <c r="M29" i="2"/>
  <c r="M30" i="2"/>
  <c r="M31" i="2"/>
  <c r="I39" i="2" l="1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M32" i="2"/>
  <c r="M33" i="2"/>
  <c r="M34" i="2"/>
  <c r="M35" i="2"/>
  <c r="G36" i="2"/>
  <c r="N34" i="2" l="1"/>
  <c r="N35" i="2"/>
  <c r="M23" i="2"/>
  <c r="M24" i="2"/>
  <c r="M25" i="2"/>
  <c r="M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" i="2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3" i="1"/>
  <c r="I4" i="1"/>
  <c r="I5" i="1"/>
  <c r="I6" i="1"/>
  <c r="I7" i="1"/>
  <c r="I8" i="1"/>
  <c r="I1" i="1"/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<sst xmlns="http://schemas.openxmlformats.org/spreadsheetml/2006/main" count="190" uniqueCount="86">
  <si>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</si>
  <si>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</si>
  <si>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</si>
  <si>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</si>
  <si>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</si>
  <si>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</si>
  <si>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</si>
  <si>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</si>
  <si>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</si>
  <si>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</si>
  <si>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</si>
  <si>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</si>
  <si>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</si>
  <si>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</si>
  <si>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</si>
  <si>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</si>
  <si>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</si>
  <si>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</si>
  <si>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</si>
  <si>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</si>
  <si>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</si>
  <si>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</si>
  <si>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</si>
  <si>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</si>
  <si>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</si>
  <si>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</si>
  <si>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</si>
  <si>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</si>
  <si>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</si>
  <si>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</si>
  <si>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</si>
  <si>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</si>
  <si>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</si>
  <si>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</si>
  <si>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</si>
  <si>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</si>
  <si>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</si>
  <si>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</si>
  <si>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</si>
  <si>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</si>
  <si>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</si>
  <si>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</si>
  <si>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</si>
  <si>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</si>
  <si>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</si>
  <si>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</si>
  <si>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</si>
  <si>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</si>
  <si>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</si>
  <si>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</si>
  <si>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</si>
  <si>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</si>
  <si>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</si>
  <si>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</si>
  <si>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</si>
  <si>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</si>
  <si>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</si>
  <si>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</si>
  <si>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</si>
  <si>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</si>
  <si>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</si>
  <si>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</si>
  <si>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</si>
  <si>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</si>
  <si>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estimate</t>
  </si>
  <si>
    <t>start day</t>
  </si>
  <si>
    <t>end day</t>
  </si>
  <si>
    <t>SGD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</si>
  <si>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</si>
  <si>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</si>
  <si>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</si>
  <si>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</si>
  <si>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</si>
  <si>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</si>
  <si>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</si>
  <si>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</si>
  <si>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</si>
  <si>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</si>
  <si>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</si>
  <si>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EDM3 PIT Comdty</t>
  </si>
  <si>
    <t>EDU3 PIT Comdty</t>
  </si>
  <si>
    <t>EDZ3 PIT Comdty</t>
  </si>
  <si>
    <t>EDH4 PIT Comdty</t>
  </si>
  <si>
    <t>check accrual factor</t>
  </si>
  <si>
    <t>Accrued Interest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</si>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</sst>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0000"/>
    <numFmt numFmtId="172" formatCode="0.0000"/>
    <numFmt numFmtId="173" formatCode="#,##0.000000"/>
    <numFmt numFmtId="174" formatCode="0.0000000"/>
    <numFmt numFmtId="176" formatCode="0.0000000000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4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0" fillId="0" borderId="0" xfId="0" applyNumberFormat="1" applyFont="1"/>
    <xf numFmtId="14" fontId="3" fillId="0" borderId="0" xfId="57" applyNumberFormat="1"/>
    <xf numFmtId="14" fontId="3" fillId="0" borderId="0" xfId="57" applyNumberFormat="1"/>
    <xf numFmtId="0" fontId="3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1" fontId="22" fillId="33" borderId="0" xfId="0" applyNumberFormat="1" applyFont="1" applyFill="1"/>
    <xf numFmtId="4" fontId="22" fillId="0" borderId="0" xfId="0" applyNumberFormat="1" applyFont="1"/>
    <xf numFmtId="0" fontId="24" fillId="0" borderId="0" xfId="71" applyFont="1" applyFill="1"/>
    <xf numFmtId="3" fontId="22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  <xf numFmtId="170" fontId="0" fillId="0" borderId="0" xfId="0" applyNumberFormat="1" applyFont="1"/>
    <xf numFmtId="173" fontId="22" fillId="0" borderId="0" xfId="0" applyNumberFormat="1" applyFont="1"/>
    <xf numFmtId="174" fontId="22" fillId="0" borderId="0" xfId="0" applyNumberFormat="1" applyFont="1"/>
    <xf numFmtId="167" fontId="24" fillId="0" borderId="0" xfId="72" applyNumberFormat="1" applyFont="1" applyFill="1"/>
    <xf numFmtId="166" fontId="0" fillId="0" borderId="0" xfId="0" applyNumberFormat="1" applyFont="1"/>
    <xf numFmtId="0" fontId="24" fillId="0" borderId="0" xfId="74" applyFont="1" applyFill="1"/>
    <xf numFmtId="170" fontId="22" fillId="33" borderId="0" xfId="0" applyNumberFormat="1" applyFont="1" applyFill="1"/>
    <xf numFmtId="176" fontId="22" fillId="0" borderId="0" xfId="0" applyNumberFormat="1" applyFont="1"/>
  </cellXfs>
  <cellStyles count="75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rmal_USD swap" xfId="74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E1" sqref="E1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7.28515625" customWidth="1"/>
    <col min="7" max="7" width="10.7109375" bestFit="1" customWidth="1"/>
    <col min="8" max="8" width="10.28515625" bestFit="1" customWidth="1"/>
    <col min="9" max="9" width="16" customWidth="1"/>
    <col min="11" max="12" width="12.7109375" bestFit="1" customWidth="1"/>
    <col min="13" max="13" width="12" bestFit="1" customWidth="1"/>
    <col min="14" max="14" width="12.7109375" bestFit="1" customWidth="1"/>
  </cols>
  <sheetData>
    <row r="1" spans="1:13" x14ac:dyDescent="0.2">
      <c r="A1" s="2" t="s">
        <v>38</v>
      </c>
      <c r="B1" s="3">
        <v>0.26</v>
      </c>
      <c r="C1" s="3"/>
      <c r="D1" s="19">
        <v>41369</v>
      </c>
      <c r="E1" s="13">
        <v>99.999277782993801</v>
      </c>
      <c r="G1" s="4">
        <v>41369</v>
      </c>
      <c r="H1">
        <v>0.99999277782993801</v>
      </c>
      <c r="I1" s="8">
        <f>E1/100-H1</f>
        <v>0</v>
      </c>
      <c r="J1" s="3"/>
      <c r="L1" s="4">
        <v>41368</v>
      </c>
      <c r="M1">
        <v>99.999277782994</v>
      </c>
    </row>
    <row r="2" spans="1:13" x14ac:dyDescent="0.2">
      <c r="A2" s="2" t="s">
        <v>39</v>
      </c>
      <c r="B2" s="3">
        <v>0.25</v>
      </c>
      <c r="C2" s="3"/>
      <c r="D2" s="19">
        <v>41372</v>
      </c>
      <c r="E2" s="36">
        <v>99.997194508107697</v>
      </c>
      <c r="G2" s="4">
        <v>41372</v>
      </c>
      <c r="H2">
        <v>0.999971945081082</v>
      </c>
      <c r="I2" s="8">
        <f t="shared" ref="I2:I20" si="0">E2/100-H2</f>
        <v>-4.9960036108132044E-15</v>
      </c>
      <c r="J2" s="4"/>
      <c r="L2" s="4">
        <v>41369</v>
      </c>
      <c r="M2">
        <v>99.998583348387001</v>
      </c>
    </row>
    <row r="3" spans="1:13" x14ac:dyDescent="0.2">
      <c r="A3" s="2" t="s">
        <v>40</v>
      </c>
      <c r="B3" s="3">
        <v>0.185</v>
      </c>
      <c r="C3" s="3"/>
      <c r="D3" s="19">
        <v>41402</v>
      </c>
      <c r="E3" s="36">
        <v>99.981780650257505</v>
      </c>
      <c r="G3" s="4">
        <v>41402</v>
      </c>
      <c r="H3">
        <v>0.99981780650258001</v>
      </c>
      <c r="I3" s="8">
        <f t="shared" si="0"/>
        <v>-4.9960036108132044E-15</v>
      </c>
      <c r="L3" s="4">
        <v>41400</v>
      </c>
      <c r="M3">
        <v>99.982655555898006</v>
      </c>
    </row>
    <row r="4" spans="1:13" x14ac:dyDescent="0.2">
      <c r="A4" s="2" t="s">
        <v>41</v>
      </c>
      <c r="B4" s="3">
        <v>0.28000000000000003</v>
      </c>
      <c r="C4" s="3"/>
      <c r="D4" s="19">
        <v>41463</v>
      </c>
      <c r="E4" s="36">
        <v>99.9264687740976</v>
      </c>
      <c r="G4" s="4">
        <v>41463</v>
      </c>
      <c r="H4">
        <v>0.99926468774098098</v>
      </c>
      <c r="I4" s="8">
        <f t="shared" si="0"/>
        <v>-4.9960036108132044E-15</v>
      </c>
      <c r="L4" s="4">
        <v>41460</v>
      </c>
      <c r="M4">
        <v>99.927856632081998</v>
      </c>
    </row>
    <row r="5" spans="1:13" x14ac:dyDescent="0.2">
      <c r="A5" s="2" t="s">
        <v>42</v>
      </c>
      <c r="B5" s="3">
        <v>0.49730000000000002</v>
      </c>
      <c r="C5" s="3"/>
      <c r="D5" s="19">
        <v>41555</v>
      </c>
      <c r="E5" s="36">
        <v>99.745044853180303</v>
      </c>
      <c r="G5" s="4">
        <v>41555</v>
      </c>
      <c r="H5">
        <v>0.99745044853180298</v>
      </c>
      <c r="I5" s="8">
        <f t="shared" si="0"/>
        <v>0</v>
      </c>
      <c r="L5" s="4">
        <v>41554</v>
      </c>
      <c r="M5">
        <v>99.743681443813998</v>
      </c>
    </row>
    <row r="6" spans="1:13" ht="15" x14ac:dyDescent="0.25">
      <c r="A6" s="2" t="s">
        <v>43</v>
      </c>
      <c r="B6" s="3">
        <v>0.58689999999999998</v>
      </c>
      <c r="C6" s="3"/>
      <c r="D6" s="19">
        <v>41647</v>
      </c>
      <c r="E6" s="36">
        <v>99.550881635364803</v>
      </c>
      <c r="G6" s="4">
        <v>41647</v>
      </c>
      <c r="H6">
        <v>0.99550881635365296</v>
      </c>
      <c r="I6" s="8">
        <f t="shared" si="0"/>
        <v>-4.8849813083506888E-15</v>
      </c>
      <c r="L6" s="6">
        <v>41645</v>
      </c>
      <c r="M6">
        <v>99.550648568444004</v>
      </c>
    </row>
    <row r="7" spans="1:13" ht="15" x14ac:dyDescent="0.25">
      <c r="A7" s="2" t="s">
        <v>44</v>
      </c>
      <c r="B7" s="3">
        <v>0.34399999999999997</v>
      </c>
      <c r="C7" s="3"/>
      <c r="D7" s="19">
        <v>41737</v>
      </c>
      <c r="E7" s="36">
        <v>99.654227759199998</v>
      </c>
      <c r="G7" s="4">
        <v>41737</v>
      </c>
      <c r="H7">
        <v>0.99654227759217195</v>
      </c>
      <c r="I7" s="8">
        <f t="shared" si="0"/>
        <v>-1.7197354651443675E-13</v>
      </c>
      <c r="L7" s="6">
        <v>41736</v>
      </c>
      <c r="M7">
        <v>99.646467796633999</v>
      </c>
    </row>
    <row r="8" spans="1:13" ht="15" x14ac:dyDescent="0.25">
      <c r="A8" s="2" t="s">
        <v>45</v>
      </c>
      <c r="B8" s="3">
        <v>0.40899999999999997</v>
      </c>
      <c r="C8" s="3"/>
      <c r="D8" s="19">
        <v>42102</v>
      </c>
      <c r="E8" s="36">
        <v>99.183283714482101</v>
      </c>
      <c r="G8" s="4">
        <v>42102</v>
      </c>
      <c r="H8">
        <v>0.99183283714478698</v>
      </c>
      <c r="I8" s="8">
        <f t="shared" si="0"/>
        <v>3.4083846855992306E-14</v>
      </c>
      <c r="L8" s="6">
        <v>42100</v>
      </c>
      <c r="M8">
        <v>99.181125118164005</v>
      </c>
    </row>
    <row r="9" spans="1:13" ht="15" x14ac:dyDescent="0.25">
      <c r="A9" s="2" t="s">
        <v>46</v>
      </c>
      <c r="B9" s="3">
        <v>0.52500000000000002</v>
      </c>
      <c r="C9" s="3"/>
      <c r="D9" s="19">
        <v>42468</v>
      </c>
      <c r="E9" s="36">
        <v>98.434680735133099</v>
      </c>
      <c r="G9" s="4">
        <v>42468</v>
      </c>
      <c r="H9">
        <v>0.98434680735136304</v>
      </c>
      <c r="I9" s="8">
        <f t="shared" si="0"/>
        <v>-3.2085445411667024E-14</v>
      </c>
      <c r="L9" s="6">
        <v>42465</v>
      </c>
      <c r="M9">
        <v>98.433806341961002</v>
      </c>
    </row>
    <row r="10" spans="1:13" ht="15" x14ac:dyDescent="0.25">
      <c r="A10" s="2" t="s">
        <v>47</v>
      </c>
      <c r="B10" s="3">
        <v>0.70599999999999996</v>
      </c>
      <c r="C10" s="3"/>
      <c r="D10" s="19">
        <v>42835</v>
      </c>
      <c r="E10" s="36">
        <v>97.203753048595004</v>
      </c>
      <c r="G10" s="4">
        <v>42835</v>
      </c>
      <c r="H10">
        <v>0.97203753048599795</v>
      </c>
      <c r="I10" s="8">
        <f t="shared" si="0"/>
        <v>-4.7850612361344247E-14</v>
      </c>
      <c r="L10" s="6">
        <v>42830</v>
      </c>
      <c r="M10">
        <v>97.206493257899993</v>
      </c>
    </row>
    <row r="11" spans="1:13" ht="15" x14ac:dyDescent="0.25">
      <c r="A11" s="2" t="s">
        <v>48</v>
      </c>
      <c r="B11" s="3">
        <v>0.93799999999999994</v>
      </c>
      <c r="C11" s="3"/>
      <c r="D11" s="19">
        <v>43199</v>
      </c>
      <c r="E11" s="36">
        <v>95.389336793848997</v>
      </c>
      <c r="G11" s="4">
        <v>43199</v>
      </c>
      <c r="H11">
        <v>0.95389336793854496</v>
      </c>
      <c r="I11" s="8">
        <f t="shared" si="0"/>
        <v>-5.4956039718945249E-14</v>
      </c>
      <c r="L11" s="6">
        <v>43195</v>
      </c>
      <c r="M11">
        <v>95.390440854093001</v>
      </c>
    </row>
    <row r="12" spans="1:13" ht="15" x14ac:dyDescent="0.25">
      <c r="A12" s="2" t="s">
        <v>49</v>
      </c>
      <c r="B12" s="3">
        <v>1.1879999999999999</v>
      </c>
      <c r="C12" s="3"/>
      <c r="D12" s="19">
        <v>43563</v>
      </c>
      <c r="E12" s="36">
        <v>93.051992984016906</v>
      </c>
      <c r="G12" s="4">
        <v>43563</v>
      </c>
      <c r="H12">
        <v>0.93051992984021004</v>
      </c>
      <c r="I12" s="8">
        <f t="shared" si="0"/>
        <v>-4.0967229608668276E-14</v>
      </c>
      <c r="L12" s="6">
        <v>43563</v>
      </c>
      <c r="M12">
        <v>93.029737631429001</v>
      </c>
    </row>
    <row r="13" spans="1:13" ht="15" x14ac:dyDescent="0.25">
      <c r="A13" s="2" t="s">
        <v>50</v>
      </c>
      <c r="B13" s="3">
        <v>1.425</v>
      </c>
      <c r="C13" s="3"/>
      <c r="D13" s="19">
        <v>43929</v>
      </c>
      <c r="E13" s="36">
        <v>90.369201042750802</v>
      </c>
      <c r="G13" s="4">
        <v>43929</v>
      </c>
      <c r="H13">
        <v>0.90369201042751401</v>
      </c>
      <c r="I13" s="8">
        <f t="shared" si="0"/>
        <v>-5.9952043329758453E-15</v>
      </c>
      <c r="L13" s="6">
        <v>43927</v>
      </c>
      <c r="M13">
        <v>90.363933854730007</v>
      </c>
    </row>
    <row r="14" spans="1:13" ht="15" x14ac:dyDescent="0.25">
      <c r="A14" s="2" t="s">
        <v>51</v>
      </c>
      <c r="B14" s="3">
        <v>1.6375</v>
      </c>
      <c r="C14" s="3"/>
      <c r="D14" s="19">
        <v>44294</v>
      </c>
      <c r="E14" s="36">
        <v>87.489142486638102</v>
      </c>
      <c r="G14" s="4">
        <v>44294</v>
      </c>
      <c r="H14">
        <v>0.87489142486637494</v>
      </c>
      <c r="I14" s="8">
        <f t="shared" si="0"/>
        <v>6.106226635438361E-15</v>
      </c>
      <c r="L14" s="6">
        <v>44291</v>
      </c>
      <c r="M14">
        <v>87.486935240511002</v>
      </c>
    </row>
    <row r="15" spans="1:13" ht="15" x14ac:dyDescent="0.25">
      <c r="A15" s="2" t="s">
        <v>52</v>
      </c>
      <c r="B15" s="3">
        <v>1.823</v>
      </c>
      <c r="C15" s="3"/>
      <c r="D15" s="19">
        <v>44662</v>
      </c>
      <c r="E15" s="36">
        <v>84.494145865422993</v>
      </c>
      <c r="G15" s="4">
        <v>44662</v>
      </c>
      <c r="H15">
        <v>0.84494145865353598</v>
      </c>
      <c r="I15" s="8">
        <f t="shared" si="0"/>
        <v>6.9400041269318535E-13</v>
      </c>
      <c r="L15" s="6">
        <v>44656</v>
      </c>
      <c r="M15">
        <v>84.515477450505998</v>
      </c>
    </row>
    <row r="16" spans="1:13" ht="15" x14ac:dyDescent="0.25">
      <c r="A16" s="2" t="s">
        <v>53</v>
      </c>
      <c r="B16" s="3">
        <v>1.988</v>
      </c>
      <c r="C16" s="3"/>
      <c r="D16" s="19">
        <v>45026</v>
      </c>
      <c r="E16" s="36">
        <v>81.473460524045294</v>
      </c>
      <c r="G16" s="4">
        <v>45026</v>
      </c>
      <c r="H16">
        <v>0.81473460524054098</v>
      </c>
      <c r="I16" s="8">
        <f t="shared" si="0"/>
        <v>-8.8040685852774914E-14</v>
      </c>
      <c r="L16" s="6">
        <v>45021</v>
      </c>
      <c r="M16">
        <v>81.479112561380006</v>
      </c>
    </row>
    <row r="17" spans="1:22" ht="15" x14ac:dyDescent="0.25">
      <c r="A17" s="2" t="s">
        <v>54</v>
      </c>
      <c r="B17" s="3">
        <v>2.5409999999999999</v>
      </c>
      <c r="C17" s="3"/>
      <c r="D17" s="19">
        <v>46853</v>
      </c>
      <c r="E17" s="36">
        <v>67.010002524041198</v>
      </c>
      <c r="G17" s="4">
        <v>46853</v>
      </c>
      <c r="H17">
        <v>0.67010002524034196</v>
      </c>
      <c r="I17" s="8">
        <f t="shared" si="0"/>
        <v>7.0055072853847378E-14</v>
      </c>
      <c r="L17" s="6">
        <v>46848</v>
      </c>
      <c r="M17">
        <v>66.972055402986001</v>
      </c>
    </row>
    <row r="18" spans="1:22" ht="15" x14ac:dyDescent="0.25">
      <c r="A18" s="2" t="s">
        <v>55</v>
      </c>
      <c r="B18" s="3">
        <v>2.78</v>
      </c>
      <c r="C18" s="3"/>
      <c r="D18" s="19">
        <v>48680</v>
      </c>
      <c r="E18" s="36">
        <v>55.489477816690702</v>
      </c>
      <c r="G18" s="4">
        <v>48680</v>
      </c>
      <c r="H18">
        <v>0.55489477816691102</v>
      </c>
      <c r="I18" s="8">
        <f t="shared" si="0"/>
        <v>-3.9968028886505635E-15</v>
      </c>
      <c r="L18" s="6">
        <v>48674</v>
      </c>
      <c r="M18">
        <v>55.443950109023</v>
      </c>
    </row>
    <row r="19" spans="1:22" ht="15" x14ac:dyDescent="0.25">
      <c r="A19" s="2" t="s">
        <v>56</v>
      </c>
      <c r="B19" s="3">
        <v>2.8959999999999999</v>
      </c>
      <c r="C19" s="3"/>
      <c r="D19" s="19">
        <v>50503</v>
      </c>
      <c r="E19" s="36">
        <v>46.361154801092603</v>
      </c>
      <c r="G19" s="4">
        <v>50503</v>
      </c>
      <c r="H19">
        <v>0.46361176772968699</v>
      </c>
      <c r="I19" s="8">
        <f t="shared" si="0"/>
        <v>-2.1971876096316123E-7</v>
      </c>
      <c r="L19" s="6">
        <v>50500</v>
      </c>
      <c r="M19">
        <v>46.297005707757997</v>
      </c>
    </row>
    <row r="20" spans="1:22" x14ac:dyDescent="0.2">
      <c r="A20" s="2" t="s">
        <v>57</v>
      </c>
      <c r="B20" s="3">
        <v>2.9630000000000001</v>
      </c>
      <c r="C20" s="3"/>
      <c r="D20" s="19">
        <v>52329</v>
      </c>
      <c r="E20" s="36">
        <v>38.878031874142799</v>
      </c>
      <c r="G20" s="4">
        <v>52329</v>
      </c>
      <c r="H20">
        <v>0.38878067753488998</v>
      </c>
      <c r="I20" s="8">
        <f t="shared" si="0"/>
        <v>-3.5879346199640949E-7</v>
      </c>
      <c r="L20" s="4">
        <v>52327</v>
      </c>
      <c r="M20">
        <v>38.814596152179</v>
      </c>
    </row>
    <row r="21" spans="1:22" x14ac:dyDescent="0.2">
      <c r="A21" s="1"/>
    </row>
    <row r="22" spans="1:22" x14ac:dyDescent="0.2">
      <c r="A22" s="1"/>
      <c r="L22" s="37"/>
    </row>
    <row r="23" spans="1:22" x14ac:dyDescent="0.2">
      <c r="A23" s="1"/>
    </row>
    <row r="24" spans="1:22" x14ac:dyDescent="0.2">
      <c r="A24" s="1" t="s">
        <v>58</v>
      </c>
      <c r="B24" t="s">
        <v>2</v>
      </c>
      <c r="C24" t="s">
        <v>59</v>
      </c>
      <c r="D24" t="s">
        <v>3</v>
      </c>
      <c r="E24" s="4" t="s">
        <v>4</v>
      </c>
      <c r="F24" s="4" t="s">
        <v>5</v>
      </c>
      <c r="G24" t="s">
        <v>6</v>
      </c>
      <c r="H24" s="4" t="s">
        <v>7</v>
      </c>
      <c r="I24" t="s">
        <v>8</v>
      </c>
      <c r="J24" t="s">
        <v>9</v>
      </c>
      <c r="K24" s="30" t="s">
        <v>10</v>
      </c>
      <c r="L24" s="30" t="s">
        <v>11</v>
      </c>
    </row>
    <row r="25" spans="1:22" ht="15" x14ac:dyDescent="0.25">
      <c r="A25" s="1" t="s">
        <v>60</v>
      </c>
      <c r="B25" t="s">
        <v>1</v>
      </c>
      <c r="C25" t="s">
        <v>61</v>
      </c>
      <c r="D25">
        <v>-1000000</v>
      </c>
      <c r="E25" s="4">
        <v>41372</v>
      </c>
      <c r="F25" s="4">
        <v>41555</v>
      </c>
      <c r="G25">
        <v>180</v>
      </c>
      <c r="H25" s="4">
        <v>41555</v>
      </c>
      <c r="I25">
        <v>0.34399999999999997</v>
      </c>
      <c r="J25" s="41">
        <v>0.34400000001448</v>
      </c>
      <c r="K25" s="41">
        <v>-1720.0000000724201</v>
      </c>
      <c r="L25" s="41">
        <v>-1715.6147715469399</v>
      </c>
    </row>
    <row r="26" spans="1:22" ht="15" x14ac:dyDescent="0.25">
      <c r="A26" s="1" t="s">
        <v>60</v>
      </c>
      <c r="B26" t="s">
        <v>1</v>
      </c>
      <c r="C26" t="s">
        <v>61</v>
      </c>
      <c r="D26">
        <v>-1000000</v>
      </c>
      <c r="E26" s="4">
        <v>41555</v>
      </c>
      <c r="F26" s="4">
        <v>41737</v>
      </c>
      <c r="G26">
        <v>180</v>
      </c>
      <c r="H26" s="4">
        <v>41737</v>
      </c>
      <c r="I26">
        <v>0.34399999999999997</v>
      </c>
      <c r="J26" s="41">
        <v>0.34400000001448</v>
      </c>
      <c r="K26" s="41">
        <v>-1720.0000000724201</v>
      </c>
      <c r="L26" s="41">
        <v>-1714.0527175304101</v>
      </c>
      <c r="R26" s="32"/>
      <c r="S26" s="4"/>
      <c r="U26" s="4"/>
      <c r="V26" s="4"/>
    </row>
    <row r="27" spans="1:22" ht="15" x14ac:dyDescent="0.25">
      <c r="A27" s="1" t="s">
        <v>62</v>
      </c>
      <c r="B27" t="s">
        <v>0</v>
      </c>
      <c r="C27" t="s">
        <v>61</v>
      </c>
      <c r="D27">
        <v>1000000</v>
      </c>
      <c r="E27" s="4">
        <v>41372</v>
      </c>
      <c r="F27" s="4">
        <v>41463</v>
      </c>
      <c r="G27">
        <v>91</v>
      </c>
      <c r="H27" s="4">
        <v>41463</v>
      </c>
      <c r="J27" s="41">
        <v>0.27999999999998998</v>
      </c>
      <c r="K27" s="41">
        <v>707.77777777775202</v>
      </c>
      <c r="L27" s="41">
        <v>707.25734010108704</v>
      </c>
      <c r="R27" s="32"/>
      <c r="S27" s="4"/>
      <c r="U27" s="4"/>
      <c r="V27" s="4"/>
    </row>
    <row r="28" spans="1:22" ht="15" x14ac:dyDescent="0.25">
      <c r="A28" s="1" t="s">
        <v>62</v>
      </c>
      <c r="B28" t="s">
        <v>0</v>
      </c>
      <c r="C28" t="s">
        <v>61</v>
      </c>
      <c r="D28">
        <v>1000000</v>
      </c>
      <c r="E28" s="4">
        <v>41463</v>
      </c>
      <c r="F28" s="4">
        <v>41555</v>
      </c>
      <c r="G28">
        <v>92</v>
      </c>
      <c r="H28" s="4">
        <v>41555</v>
      </c>
      <c r="J28" s="41">
        <v>0.71173429375942998</v>
      </c>
      <c r="K28" s="41">
        <v>1818.8765284963299</v>
      </c>
      <c r="L28" s="41">
        <v>1814.2392091726299</v>
      </c>
      <c r="Q28" s="4"/>
      <c r="R28" s="32"/>
      <c r="S28" s="4"/>
      <c r="U28" s="4"/>
      <c r="V28" s="4"/>
    </row>
    <row r="29" spans="1:22" ht="15" x14ac:dyDescent="0.25">
      <c r="A29" s="1" t="s">
        <v>62</v>
      </c>
      <c r="B29" t="s">
        <v>0</v>
      </c>
      <c r="C29" t="s">
        <v>61</v>
      </c>
      <c r="D29">
        <v>1000000</v>
      </c>
      <c r="E29" s="4">
        <v>41555</v>
      </c>
      <c r="F29" s="4">
        <v>41647</v>
      </c>
      <c r="G29">
        <v>92</v>
      </c>
      <c r="H29" s="4">
        <v>41647</v>
      </c>
      <c r="J29" s="41">
        <v>0.76319677004366004</v>
      </c>
      <c r="K29" s="41">
        <v>1950.39174566714</v>
      </c>
      <c r="L29" s="41">
        <v>1941.63217815502</v>
      </c>
      <c r="R29" s="32"/>
      <c r="S29" s="4"/>
      <c r="U29" s="4"/>
      <c r="V29" s="4"/>
    </row>
    <row r="30" spans="1:22" ht="15" x14ac:dyDescent="0.25">
      <c r="A30" s="1" t="s">
        <v>62</v>
      </c>
      <c r="B30" t="s">
        <v>0</v>
      </c>
      <c r="C30" t="s">
        <v>61</v>
      </c>
      <c r="D30">
        <v>1000000</v>
      </c>
      <c r="E30" s="4">
        <v>41647</v>
      </c>
      <c r="F30" s="4">
        <v>41737</v>
      </c>
      <c r="G30">
        <v>90</v>
      </c>
      <c r="H30" s="7">
        <v>41737</v>
      </c>
      <c r="J30" s="41">
        <v>-0.41481882368245998</v>
      </c>
      <c r="K30" s="41">
        <v>-1037.0470592061499</v>
      </c>
      <c r="L30" s="41">
        <v>-1033.46123835139</v>
      </c>
      <c r="R30" s="32"/>
      <c r="S30" s="4"/>
      <c r="U30" s="4"/>
      <c r="V30" s="4"/>
    </row>
    <row r="31" spans="1:22" x14ac:dyDescent="0.2">
      <c r="A31" s="1"/>
      <c r="E31" s="4"/>
      <c r="F31" s="7"/>
      <c r="H31" s="7"/>
      <c r="K31" s="7"/>
      <c r="R31" s="32"/>
      <c r="S31" s="4"/>
      <c r="U31" s="4"/>
      <c r="V31" s="4"/>
    </row>
    <row r="32" spans="1:22" x14ac:dyDescent="0.2">
      <c r="A32" s="1"/>
      <c r="E32" s="4"/>
      <c r="F32" s="7"/>
      <c r="H32" s="7"/>
      <c r="K32" s="7"/>
      <c r="R32" s="32"/>
      <c r="S32" s="4"/>
      <c r="U32" s="4"/>
      <c r="V32" s="4"/>
    </row>
    <row r="33" spans="1:12" x14ac:dyDescent="0.2">
      <c r="A33" s="1"/>
      <c r="F33" s="7"/>
      <c r="H33" s="7"/>
    </row>
    <row r="34" spans="1:12" x14ac:dyDescent="0.2">
      <c r="A34" s="1" t="s">
        <v>38</v>
      </c>
      <c r="B34">
        <v>0.26</v>
      </c>
      <c r="D34" s="4">
        <v>41369</v>
      </c>
      <c r="E34">
        <v>99.999277782993801</v>
      </c>
      <c r="G34" s="4">
        <v>41369</v>
      </c>
      <c r="H34">
        <v>0.99999277782993801</v>
      </c>
      <c r="I34" s="11">
        <f>H34-E34/100</f>
        <v>0</v>
      </c>
    </row>
    <row r="35" spans="1:12" x14ac:dyDescent="0.2">
      <c r="A35" s="1" t="s">
        <v>39</v>
      </c>
      <c r="B35">
        <v>0.25</v>
      </c>
      <c r="D35" s="4">
        <v>41372</v>
      </c>
      <c r="E35">
        <v>99.997194508107697</v>
      </c>
      <c r="F35" s="4"/>
      <c r="G35" s="4">
        <v>41372</v>
      </c>
      <c r="H35">
        <v>0.999971945081082</v>
      </c>
      <c r="I35" s="11">
        <f t="shared" ref="I35:I54" si="1">H35-E35/100</f>
        <v>4.9960036108132044E-15</v>
      </c>
      <c r="K35" s="30"/>
      <c r="L35" s="30"/>
    </row>
    <row r="36" spans="1:12" x14ac:dyDescent="0.2">
      <c r="A36" s="1" t="s">
        <v>40</v>
      </c>
      <c r="B36">
        <v>0.185</v>
      </c>
      <c r="D36" s="4">
        <v>41402</v>
      </c>
      <c r="E36">
        <v>99.981780650257505</v>
      </c>
      <c r="F36" s="4"/>
      <c r="G36" s="4">
        <v>41402</v>
      </c>
      <c r="H36">
        <v>0.99981780650258001</v>
      </c>
      <c r="I36" s="11">
        <f t="shared" si="1"/>
        <v>4.9960036108132044E-15</v>
      </c>
      <c r="K36" s="30"/>
      <c r="L36" s="30"/>
    </row>
    <row r="37" spans="1:12" x14ac:dyDescent="0.2">
      <c r="A37" s="1" t="s">
        <v>79</v>
      </c>
      <c r="B37">
        <v>99.68</v>
      </c>
      <c r="D37" s="4">
        <v>41463</v>
      </c>
      <c r="E37">
        <v>99.9264687740976</v>
      </c>
      <c r="F37" s="4"/>
      <c r="G37" s="4">
        <v>41463</v>
      </c>
      <c r="H37">
        <v>0.99926468774098098</v>
      </c>
      <c r="I37" s="11">
        <f t="shared" si="1"/>
        <v>4.9960036108132044E-15</v>
      </c>
      <c r="K37" s="30"/>
      <c r="L37" s="30"/>
    </row>
    <row r="38" spans="1:12" x14ac:dyDescent="0.2">
      <c r="A38" t="s">
        <v>41</v>
      </c>
      <c r="B38">
        <v>0.28000000000000003</v>
      </c>
      <c r="D38" s="4">
        <v>41536</v>
      </c>
      <c r="E38">
        <v>99.862035563392297</v>
      </c>
      <c r="F38" s="4"/>
      <c r="G38" s="4">
        <v>41536</v>
      </c>
      <c r="H38">
        <v>0.99862035562705698</v>
      </c>
      <c r="I38" s="11">
        <f t="shared" si="1"/>
        <v>-6.8659522511893556E-12</v>
      </c>
      <c r="K38" s="30"/>
      <c r="L38" s="30"/>
    </row>
    <row r="39" spans="1:12" x14ac:dyDescent="0.2">
      <c r="A39" t="s">
        <v>80</v>
      </c>
      <c r="B39">
        <v>99.64</v>
      </c>
      <c r="D39" s="4">
        <v>41626</v>
      </c>
      <c r="E39">
        <v>99.772147742844894</v>
      </c>
      <c r="F39" s="4"/>
      <c r="G39" s="4">
        <v>41626</v>
      </c>
      <c r="H39">
        <v>0.99772147742164896</v>
      </c>
      <c r="I39" s="11">
        <f t="shared" si="1"/>
        <v>-6.8000050035266213E-12</v>
      </c>
    </row>
    <row r="40" spans="1:12" x14ac:dyDescent="0.2">
      <c r="A40" t="s">
        <v>81</v>
      </c>
      <c r="B40">
        <v>99.614999999999995</v>
      </c>
      <c r="D40" s="4">
        <v>41716</v>
      </c>
      <c r="E40">
        <v>99.676262148885201</v>
      </c>
      <c r="F40" s="4"/>
      <c r="G40" s="4">
        <v>41716</v>
      </c>
      <c r="H40">
        <v>0.99676262148079098</v>
      </c>
      <c r="I40" s="11">
        <f t="shared" si="1"/>
        <v>-8.0609963148958741E-12</v>
      </c>
      <c r="K40" s="30"/>
      <c r="L40" s="30"/>
    </row>
    <row r="41" spans="1:12" x14ac:dyDescent="0.2">
      <c r="A41" t="s">
        <v>82</v>
      </c>
      <c r="B41">
        <v>99.594999999999999</v>
      </c>
      <c r="D41" s="4">
        <v>41809</v>
      </c>
      <c r="E41">
        <v>99.572189901263101</v>
      </c>
      <c r="F41" s="4"/>
      <c r="G41" s="4">
        <v>41809</v>
      </c>
      <c r="H41">
        <v>0.99572189900369101</v>
      </c>
      <c r="I41" s="11">
        <f t="shared" si="1"/>
        <v>-8.9399598834916105E-12</v>
      </c>
      <c r="K41" s="30"/>
      <c r="L41" s="30"/>
    </row>
    <row r="42" spans="1:12" x14ac:dyDescent="0.2">
      <c r="A42" t="s">
        <v>45</v>
      </c>
      <c r="B42">
        <v>0.40899999999999997</v>
      </c>
      <c r="D42" s="4">
        <v>42102</v>
      </c>
      <c r="E42">
        <v>99.183072900617006</v>
      </c>
      <c r="F42" s="4"/>
      <c r="G42" s="4">
        <v>42102</v>
      </c>
      <c r="H42">
        <v>0.99183072900622504</v>
      </c>
      <c r="I42" s="11">
        <f t="shared" si="1"/>
        <v>5.4956039718945249E-14</v>
      </c>
    </row>
    <row r="43" spans="1:12" x14ac:dyDescent="0.2">
      <c r="A43" t="s">
        <v>46</v>
      </c>
      <c r="B43">
        <v>0.52500000000000002</v>
      </c>
      <c r="D43" s="4">
        <v>42468</v>
      </c>
      <c r="E43">
        <v>98.434411467767006</v>
      </c>
      <c r="F43" s="4"/>
      <c r="G43" s="4">
        <v>42468</v>
      </c>
      <c r="H43">
        <v>0.98434411467765304</v>
      </c>
      <c r="I43" s="11">
        <f t="shared" si="1"/>
        <v>-1.6986412276764895E-14</v>
      </c>
      <c r="K43" s="30"/>
      <c r="L43" s="30"/>
    </row>
    <row r="44" spans="1:12" x14ac:dyDescent="0.2">
      <c r="A44" t="s">
        <v>47</v>
      </c>
      <c r="B44">
        <v>0.70599999999999996</v>
      </c>
      <c r="D44" s="4">
        <v>42835</v>
      </c>
      <c r="E44">
        <v>97.203393344244205</v>
      </c>
      <c r="F44" s="4"/>
      <c r="G44" s="4">
        <v>42835</v>
      </c>
      <c r="H44">
        <v>0.97203393344251898</v>
      </c>
      <c r="I44" s="11">
        <f t="shared" si="1"/>
        <v>7.6938455606523348E-14</v>
      </c>
      <c r="K44" s="30"/>
      <c r="L44" s="30"/>
    </row>
    <row r="45" spans="1:12" x14ac:dyDescent="0.2">
      <c r="A45" t="s">
        <v>48</v>
      </c>
      <c r="B45">
        <v>0.93799999999999994</v>
      </c>
      <c r="D45" s="4">
        <v>43199</v>
      </c>
      <c r="E45">
        <v>95.3888630568499</v>
      </c>
      <c r="F45" s="4"/>
      <c r="G45" s="4">
        <v>43199</v>
      </c>
      <c r="H45">
        <v>0.95388863056857798</v>
      </c>
      <c r="I45" s="11">
        <f t="shared" si="1"/>
        <v>7.893685705084863E-14</v>
      </c>
      <c r="K45" s="30"/>
      <c r="L45" s="30"/>
    </row>
    <row r="46" spans="1:12" x14ac:dyDescent="0.2">
      <c r="A46" t="s">
        <v>49</v>
      </c>
      <c r="B46">
        <v>1.1879999999999999</v>
      </c>
      <c r="D46" s="4">
        <v>43563</v>
      </c>
      <c r="E46">
        <v>93.051399665902593</v>
      </c>
      <c r="F46" s="4"/>
      <c r="G46" s="4">
        <v>43563</v>
      </c>
      <c r="H46">
        <v>0.93051399665911105</v>
      </c>
      <c r="I46" s="11">
        <f t="shared" si="1"/>
        <v>8.5154105988749507E-14</v>
      </c>
      <c r="K46" s="30"/>
      <c r="L46" s="30"/>
    </row>
    <row r="47" spans="1:12" x14ac:dyDescent="0.2">
      <c r="A47" t="s">
        <v>50</v>
      </c>
      <c r="B47">
        <v>1.425</v>
      </c>
      <c r="D47" s="4">
        <v>43929</v>
      </c>
      <c r="E47">
        <v>90.368498982456899</v>
      </c>
      <c r="G47" s="4">
        <v>43929</v>
      </c>
      <c r="H47">
        <v>0.90368498982468703</v>
      </c>
      <c r="I47" s="11">
        <f t="shared" si="1"/>
        <v>1.1801670751765414E-13</v>
      </c>
    </row>
    <row r="48" spans="1:12" x14ac:dyDescent="0.2">
      <c r="A48" t="s">
        <v>51</v>
      </c>
      <c r="B48">
        <v>1.6375</v>
      </c>
      <c r="D48" s="4">
        <v>44294</v>
      </c>
      <c r="E48">
        <v>87.488348366923404</v>
      </c>
      <c r="G48" s="4">
        <v>44294</v>
      </c>
      <c r="H48">
        <v>0.87488348366940205</v>
      </c>
      <c r="I48" s="11">
        <f t="shared" si="1"/>
        <v>1.6797674362578618E-13</v>
      </c>
    </row>
    <row r="49" spans="1:12" ht="15" x14ac:dyDescent="0.25">
      <c r="A49" t="s">
        <v>52</v>
      </c>
      <c r="B49">
        <v>1.823</v>
      </c>
      <c r="D49" s="4">
        <v>44662</v>
      </c>
      <c r="E49">
        <v>84.4932767070258</v>
      </c>
      <c r="F49" s="4"/>
      <c r="G49" s="4">
        <v>44662</v>
      </c>
      <c r="H49">
        <v>0.84493276706978304</v>
      </c>
      <c r="I49" s="11">
        <f t="shared" si="1"/>
        <v>-4.7495340993464197E-13</v>
      </c>
      <c r="J49" s="31"/>
      <c r="K49" s="31"/>
      <c r="L49" s="31"/>
    </row>
    <row r="50" spans="1:12" ht="15" x14ac:dyDescent="0.25">
      <c r="A50" t="s">
        <v>53</v>
      </c>
      <c r="B50">
        <v>1.988</v>
      </c>
      <c r="D50" s="4">
        <v>45026</v>
      </c>
      <c r="E50">
        <v>81.472531616468501</v>
      </c>
      <c r="F50" s="4"/>
      <c r="G50" s="4">
        <v>45026</v>
      </c>
      <c r="H50">
        <v>0.81472531616492405</v>
      </c>
      <c r="I50" s="11">
        <f t="shared" si="1"/>
        <v>2.390310172017962E-13</v>
      </c>
      <c r="J50" s="31"/>
      <c r="K50" s="31"/>
      <c r="L50" s="31"/>
    </row>
    <row r="51" spans="1:12" ht="15" x14ac:dyDescent="0.25">
      <c r="A51" t="s">
        <v>54</v>
      </c>
      <c r="B51">
        <v>2.5409999999999999</v>
      </c>
      <c r="D51" s="4">
        <v>46853</v>
      </c>
      <c r="E51">
        <v>67.008943281555005</v>
      </c>
      <c r="F51" s="4"/>
      <c r="G51" s="4">
        <v>46853</v>
      </c>
      <c r="H51">
        <v>0.67008943281577105</v>
      </c>
      <c r="I51" s="11">
        <f t="shared" si="1"/>
        <v>2.2104540420286867E-13</v>
      </c>
      <c r="J51" s="31"/>
      <c r="K51" s="31"/>
      <c r="L51" s="31"/>
    </row>
    <row r="52" spans="1:12" ht="15" x14ac:dyDescent="0.25">
      <c r="A52" t="s">
        <v>55</v>
      </c>
      <c r="B52">
        <v>2.78</v>
      </c>
      <c r="D52" s="4">
        <v>48680</v>
      </c>
      <c r="E52">
        <v>55.488462951842401</v>
      </c>
      <c r="F52" s="4"/>
      <c r="G52" s="4">
        <v>48680</v>
      </c>
      <c r="H52">
        <v>0.55488462951865303</v>
      </c>
      <c r="I52" s="11">
        <f t="shared" si="1"/>
        <v>2.2903900998016979E-13</v>
      </c>
      <c r="J52" s="31"/>
      <c r="K52" s="31"/>
      <c r="L52" s="31"/>
    </row>
    <row r="53" spans="1:12" ht="15" x14ac:dyDescent="0.25">
      <c r="A53" t="s">
        <v>56</v>
      </c>
      <c r="B53">
        <v>2.8959999999999999</v>
      </c>
      <c r="D53" s="4">
        <v>50503</v>
      </c>
      <c r="E53">
        <v>46.360236708037398</v>
      </c>
      <c r="F53" s="4"/>
      <c r="G53" s="4">
        <v>50503</v>
      </c>
      <c r="H53">
        <v>0.46360258679887101</v>
      </c>
      <c r="I53" s="11">
        <f t="shared" si="1"/>
        <v>2.1971849700763713E-7</v>
      </c>
      <c r="J53" s="31"/>
      <c r="K53" s="31"/>
      <c r="L53" s="31"/>
    </row>
    <row r="54" spans="1:12" ht="15" x14ac:dyDescent="0.25">
      <c r="A54" t="s">
        <v>57</v>
      </c>
      <c r="B54">
        <v>2.9630000000000001</v>
      </c>
      <c r="D54" s="4">
        <v>52329</v>
      </c>
      <c r="E54">
        <v>38.877219785092997</v>
      </c>
      <c r="F54" s="4"/>
      <c r="G54" s="4">
        <v>52329</v>
      </c>
      <c r="H54">
        <v>0.38877255664286597</v>
      </c>
      <c r="I54" s="11">
        <f t="shared" si="1"/>
        <v>3.5879193599486214E-7</v>
      </c>
      <c r="J54" s="31"/>
      <c r="K54" s="31"/>
      <c r="L54" s="31"/>
    </row>
    <row r="55" spans="1:12" ht="15" x14ac:dyDescent="0.25">
      <c r="E55" s="4"/>
      <c r="F55" s="4"/>
      <c r="H55" s="4"/>
      <c r="J55" s="31"/>
      <c r="K55" s="31"/>
      <c r="L55" s="31"/>
    </row>
    <row r="56" spans="1:12" ht="15" x14ac:dyDescent="0.25">
      <c r="E56" s="4"/>
      <c r="F56" s="4"/>
      <c r="H56" s="4"/>
      <c r="J56" s="31"/>
      <c r="K56" s="31"/>
      <c r="L56" s="31"/>
    </row>
    <row r="57" spans="1:12" ht="15" x14ac:dyDescent="0.25">
      <c r="E57" s="4"/>
      <c r="F57" s="4"/>
      <c r="H57" s="4"/>
      <c r="J57" s="31"/>
      <c r="K57" s="31"/>
      <c r="L57" s="31"/>
    </row>
    <row r="58" spans="1:12" ht="15" x14ac:dyDescent="0.25">
      <c r="E58" s="4"/>
      <c r="F58" s="4"/>
      <c r="H58" s="4"/>
      <c r="J58" s="31"/>
      <c r="K58" s="31"/>
      <c r="L58" s="31"/>
    </row>
    <row r="59" spans="1:12" ht="15" x14ac:dyDescent="0.25">
      <c r="E59" s="4"/>
      <c r="F59" s="4"/>
      <c r="H59" s="4"/>
      <c r="J59" s="31"/>
      <c r="K59" s="31"/>
      <c r="L59" s="31"/>
    </row>
    <row r="60" spans="1:12" ht="15" x14ac:dyDescent="0.25">
      <c r="E60" s="4"/>
      <c r="F60" s="4"/>
      <c r="H60" s="4"/>
      <c r="J60" s="31"/>
      <c r="K60" s="31"/>
      <c r="L60" s="31"/>
    </row>
    <row r="61" spans="1:12" ht="15" x14ac:dyDescent="0.25">
      <c r="E61" s="4"/>
      <c r="F61" s="4"/>
      <c r="H61" s="4"/>
      <c r="J61" s="31"/>
      <c r="K61" s="31"/>
      <c r="L61" s="31"/>
    </row>
    <row r="62" spans="1:12" ht="15" x14ac:dyDescent="0.25">
      <c r="E62" s="4"/>
      <c r="F62" s="4"/>
      <c r="H62" s="4"/>
      <c r="J62" s="31"/>
      <c r="K62" s="31"/>
      <c r="L62" s="31"/>
    </row>
    <row r="63" spans="1:12" ht="15" x14ac:dyDescent="0.25">
      <c r="E63" s="4"/>
      <c r="F63" s="4"/>
      <c r="H63" s="4"/>
      <c r="J63" s="31"/>
      <c r="K63" s="31"/>
      <c r="L63" s="31"/>
    </row>
    <row r="64" spans="1:12" ht="15" x14ac:dyDescent="0.25">
      <c r="E64" s="4"/>
      <c r="F64" s="4"/>
      <c r="H64" s="4"/>
      <c r="J64" s="31"/>
      <c r="K64" s="31"/>
      <c r="L64" s="31"/>
    </row>
    <row r="65" spans="5:12" ht="15" x14ac:dyDescent="0.25">
      <c r="E65" s="4"/>
      <c r="F65" s="4"/>
      <c r="H65" s="4"/>
      <c r="J65" s="31"/>
      <c r="K65" s="31"/>
      <c r="L65" s="31"/>
    </row>
    <row r="66" spans="5:12" ht="15" x14ac:dyDescent="0.25">
      <c r="E66" s="4"/>
      <c r="F66" s="4"/>
      <c r="H66" s="4"/>
      <c r="J66" s="31"/>
      <c r="K66" s="31"/>
      <c r="L66" s="3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45" sqref="A45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7.85546875" bestFit="1" customWidth="1"/>
    <col min="6" max="6" width="16.5703125" bestFit="1" customWidth="1"/>
    <col min="7" max="7" width="12.5703125" bestFit="1" customWidth="1"/>
    <col min="8" max="8" width="10.28515625" bestFit="1" customWidth="1"/>
    <col min="9" max="9" width="18" style="10" bestFit="1" customWidth="1"/>
    <col min="10" max="10" width="13.7109375" bestFit="1" customWidth="1"/>
    <col min="11" max="11" width="16.7109375" bestFit="1" customWidth="1"/>
    <col min="13" max="13" width="17.85546875" customWidth="1"/>
    <col min="14" max="14" width="14.7109375" bestFit="1" customWidth="1"/>
  </cols>
  <sheetData>
    <row r="1" spans="1:9" x14ac:dyDescent="0.2">
      <c r="A1" s="2" t="s">
        <v>20</v>
      </c>
      <c r="B1" s="3">
        <v>-4.5199999999999997E-2</v>
      </c>
      <c r="C1" s="3"/>
      <c r="D1" s="19">
        <v>41373</v>
      </c>
      <c r="E1" s="36">
        <v>100.000619728331</v>
      </c>
      <c r="G1" s="4">
        <v>41373</v>
      </c>
      <c r="H1">
        <v>1.0000061972833101</v>
      </c>
      <c r="I1" s="9">
        <f>E1/100-H1</f>
        <v>0</v>
      </c>
    </row>
    <row r="2" spans="1:9" x14ac:dyDescent="0.2">
      <c r="A2" s="2" t="s">
        <v>21</v>
      </c>
      <c r="B2" s="3">
        <v>9.6799999999999997E-2</v>
      </c>
      <c r="C2" s="3"/>
      <c r="D2" s="19">
        <v>41379</v>
      </c>
      <c r="E2" s="36">
        <v>99.998638985711494</v>
      </c>
      <c r="G2" s="4">
        <v>41379</v>
      </c>
      <c r="H2">
        <v>0.99998638985711497</v>
      </c>
      <c r="I2" s="9">
        <f t="shared" ref="I2:I18" si="0">E2/100-H2</f>
        <v>0</v>
      </c>
    </row>
    <row r="3" spans="1:9" x14ac:dyDescent="0.2">
      <c r="A3" s="2" t="s">
        <v>22</v>
      </c>
      <c r="B3" s="3">
        <v>0.1641</v>
      </c>
      <c r="C3" s="3"/>
      <c r="D3" s="19">
        <v>41402</v>
      </c>
      <c r="E3" s="36">
        <v>99.987005754690898</v>
      </c>
      <c r="G3" s="4">
        <v>41402</v>
      </c>
      <c r="H3">
        <v>0.99987005754690905</v>
      </c>
      <c r="I3" s="9">
        <f t="shared" si="0"/>
        <v>0</v>
      </c>
    </row>
    <row r="4" spans="1:9" x14ac:dyDescent="0.2">
      <c r="A4" s="2" t="s">
        <v>23</v>
      </c>
      <c r="B4" s="3">
        <v>0.19009999999999999</v>
      </c>
      <c r="C4" s="3"/>
      <c r="D4" s="19">
        <v>41435</v>
      </c>
      <c r="E4" s="36">
        <v>99.967699776224094</v>
      </c>
      <c r="G4" s="4">
        <v>41435</v>
      </c>
      <c r="H4">
        <v>0.99967699776224095</v>
      </c>
      <c r="I4" s="9">
        <f t="shared" si="0"/>
        <v>0</v>
      </c>
    </row>
    <row r="5" spans="1:9" x14ac:dyDescent="0.2">
      <c r="A5" s="2" t="s">
        <v>24</v>
      </c>
      <c r="B5" s="3">
        <v>0.21260000000000001</v>
      </c>
      <c r="C5" s="3"/>
      <c r="D5" s="19">
        <v>41463</v>
      </c>
      <c r="E5" s="36">
        <v>99.947509253824506</v>
      </c>
      <c r="G5" s="4">
        <v>41463</v>
      </c>
      <c r="H5">
        <v>0.99947509253824496</v>
      </c>
      <c r="I5" s="9">
        <f t="shared" si="0"/>
        <v>0</v>
      </c>
    </row>
    <row r="6" spans="1:9" x14ac:dyDescent="0.2">
      <c r="A6" s="2" t="s">
        <v>25</v>
      </c>
      <c r="B6" s="3">
        <v>0.35970000000000002</v>
      </c>
      <c r="C6" s="3"/>
      <c r="D6" s="19">
        <v>41555</v>
      </c>
      <c r="E6" s="36">
        <v>99.820501778138095</v>
      </c>
      <c r="G6" s="4">
        <v>41555</v>
      </c>
      <c r="H6">
        <v>0.99820501778138404</v>
      </c>
      <c r="I6" s="9">
        <f t="shared" si="0"/>
        <v>-3.1086244689504383E-15</v>
      </c>
    </row>
    <row r="7" spans="1:9" x14ac:dyDescent="0.2">
      <c r="A7" s="2" t="s">
        <v>26</v>
      </c>
      <c r="B7" s="3">
        <v>0.50070000000000003</v>
      </c>
      <c r="C7" s="3"/>
      <c r="D7" s="19">
        <v>41647</v>
      </c>
      <c r="E7" s="36">
        <v>99.624656987347507</v>
      </c>
      <c r="G7" s="4">
        <v>41647</v>
      </c>
      <c r="H7">
        <v>0.99624656987348303</v>
      </c>
      <c r="I7" s="9">
        <f t="shared" si="0"/>
        <v>-7.9936057773011271E-15</v>
      </c>
    </row>
    <row r="8" spans="1:9" x14ac:dyDescent="0.2">
      <c r="A8" s="2" t="s">
        <v>27</v>
      </c>
      <c r="B8" s="3">
        <v>0.4</v>
      </c>
      <c r="C8" s="3"/>
      <c r="D8" s="19">
        <v>41737</v>
      </c>
      <c r="E8" s="36">
        <v>99.601650279056599</v>
      </c>
      <c r="G8" s="4">
        <v>41737</v>
      </c>
      <c r="H8">
        <v>0.99601650279060605</v>
      </c>
      <c r="I8" s="9">
        <f t="shared" si="0"/>
        <v>-4.0079051188968151E-14</v>
      </c>
    </row>
    <row r="9" spans="1:9" x14ac:dyDescent="0.2">
      <c r="A9" s="2" t="s">
        <v>28</v>
      </c>
      <c r="B9" s="3">
        <v>0.44500000000000001</v>
      </c>
      <c r="C9" s="3"/>
      <c r="D9" s="19">
        <v>42102</v>
      </c>
      <c r="E9" s="36">
        <v>99.115177088787206</v>
      </c>
      <c r="G9" s="4">
        <v>42102</v>
      </c>
      <c r="H9">
        <v>0.99115177088783701</v>
      </c>
      <c r="I9" s="9">
        <f t="shared" si="0"/>
        <v>3.5083047578154947E-14</v>
      </c>
    </row>
    <row r="10" spans="1:9" x14ac:dyDescent="0.2">
      <c r="A10" s="2" t="s">
        <v>29</v>
      </c>
      <c r="B10" s="3">
        <v>0.54300000000000004</v>
      </c>
      <c r="C10" s="3"/>
      <c r="D10" s="19">
        <v>42468</v>
      </c>
      <c r="E10" s="36">
        <v>98.383527758675896</v>
      </c>
      <c r="G10" s="4">
        <v>42468</v>
      </c>
      <c r="H10">
        <v>0.98383527758677403</v>
      </c>
      <c r="I10" s="9">
        <f t="shared" si="0"/>
        <v>-1.5099033134902129E-14</v>
      </c>
    </row>
    <row r="11" spans="1:9" x14ac:dyDescent="0.2">
      <c r="A11" s="2" t="s">
        <v>30</v>
      </c>
      <c r="B11" s="3">
        <v>0.70299999999999996</v>
      </c>
      <c r="C11" s="3"/>
      <c r="D11" s="19">
        <v>42835</v>
      </c>
      <c r="E11" s="36">
        <v>97.217833232133302</v>
      </c>
      <c r="G11" s="4">
        <v>42835</v>
      </c>
      <c r="H11">
        <v>0.97217833232137196</v>
      </c>
      <c r="I11" s="9">
        <f t="shared" si="0"/>
        <v>-3.8968828164342995E-14</v>
      </c>
    </row>
    <row r="12" spans="1:9" x14ac:dyDescent="0.2">
      <c r="A12" s="2" t="s">
        <v>31</v>
      </c>
      <c r="B12" s="3">
        <v>0.89500000000000002</v>
      </c>
      <c r="C12" s="3"/>
      <c r="D12" s="19">
        <v>43199</v>
      </c>
      <c r="E12" s="36">
        <v>95.600987162780797</v>
      </c>
      <c r="G12" s="4">
        <v>43199</v>
      </c>
      <c r="H12">
        <v>0.95600987162786899</v>
      </c>
      <c r="I12" s="9">
        <f t="shared" si="0"/>
        <v>-6.106226635438361E-14</v>
      </c>
    </row>
    <row r="13" spans="1:9" x14ac:dyDescent="0.2">
      <c r="A13" s="2" t="s">
        <v>32</v>
      </c>
      <c r="B13" s="3">
        <v>1.3149999999999999</v>
      </c>
      <c r="C13" s="3"/>
      <c r="D13" s="19">
        <v>43929</v>
      </c>
      <c r="E13" s="36">
        <v>91.096623167957503</v>
      </c>
      <c r="G13" s="4">
        <v>43929</v>
      </c>
      <c r="H13">
        <v>0.91096623167992696</v>
      </c>
      <c r="I13" s="9">
        <f t="shared" si="0"/>
        <v>-3.5194069880617462E-13</v>
      </c>
    </row>
    <row r="14" spans="1:9" x14ac:dyDescent="0.2">
      <c r="A14" s="2" t="s">
        <v>33</v>
      </c>
      <c r="B14" s="3">
        <v>1.8520000000000001</v>
      </c>
      <c r="C14" s="3"/>
      <c r="D14" s="19">
        <v>45026</v>
      </c>
      <c r="E14" s="36">
        <v>82.667378615587396</v>
      </c>
      <c r="G14" s="4">
        <v>45026</v>
      </c>
      <c r="H14">
        <v>0.82667378615637299</v>
      </c>
      <c r="I14" s="9">
        <f t="shared" si="0"/>
        <v>-4.9904524956900786E-13</v>
      </c>
    </row>
    <row r="15" spans="1:9" x14ac:dyDescent="0.2">
      <c r="A15" s="2" t="s">
        <v>34</v>
      </c>
      <c r="B15" s="3">
        <v>2.105</v>
      </c>
      <c r="C15" s="3"/>
      <c r="D15" s="19">
        <v>45755</v>
      </c>
      <c r="E15" s="36">
        <v>76.975031024251706</v>
      </c>
      <c r="G15" s="4">
        <v>45755</v>
      </c>
      <c r="H15">
        <v>0.76975031024317297</v>
      </c>
      <c r="I15" s="9">
        <f t="shared" si="0"/>
        <v>-6.5591976294854248E-13</v>
      </c>
    </row>
    <row r="16" spans="1:9" x14ac:dyDescent="0.2">
      <c r="A16" s="2" t="s">
        <v>35</v>
      </c>
      <c r="B16" s="3">
        <v>2.4249999999999998</v>
      </c>
      <c r="C16" s="3"/>
      <c r="D16" s="19">
        <v>46853</v>
      </c>
      <c r="E16" s="36">
        <v>68.237450252027003</v>
      </c>
      <c r="G16" s="4">
        <v>46853</v>
      </c>
      <c r="H16">
        <v>0.68237450252135501</v>
      </c>
      <c r="I16" s="9">
        <f t="shared" si="0"/>
        <v>-1.0850209619661655E-12</v>
      </c>
    </row>
    <row r="17" spans="1:21" x14ac:dyDescent="0.2">
      <c r="A17" s="2" t="s">
        <v>36</v>
      </c>
      <c r="B17" s="3">
        <v>2.7650000000000001</v>
      </c>
      <c r="C17" s="3"/>
      <c r="D17" s="19">
        <v>48677</v>
      </c>
      <c r="E17" s="36">
        <v>55.364487370240496</v>
      </c>
      <c r="G17" s="4">
        <v>48677</v>
      </c>
      <c r="H17">
        <v>0.55364487370387605</v>
      </c>
      <c r="I17" s="9">
        <f t="shared" si="0"/>
        <v>-1.4710455076283324E-12</v>
      </c>
    </row>
    <row r="18" spans="1:21" x14ac:dyDescent="0.2">
      <c r="A18" s="2" t="s">
        <v>37</v>
      </c>
      <c r="B18" s="3">
        <v>3.0049999999999999</v>
      </c>
      <c r="C18" s="3"/>
      <c r="D18" s="19">
        <v>52329</v>
      </c>
      <c r="E18" s="36">
        <v>37.786296660824803</v>
      </c>
      <c r="G18" s="4">
        <v>52329</v>
      </c>
      <c r="H18">
        <v>0.377862967021388</v>
      </c>
      <c r="I18" s="9">
        <f t="shared" si="0"/>
        <v>-4.1313996668179698E-10</v>
      </c>
    </row>
    <row r="19" spans="1:21" x14ac:dyDescent="0.2">
      <c r="A19" s="2"/>
      <c r="B19" s="3"/>
      <c r="C19" s="3"/>
      <c r="D19" s="3"/>
      <c r="E19" s="3"/>
    </row>
    <row r="20" spans="1:21" x14ac:dyDescent="0.2">
      <c r="A20" s="2"/>
      <c r="B20" s="3"/>
      <c r="C20" s="3"/>
      <c r="D20" s="3"/>
      <c r="E20" s="3"/>
    </row>
    <row r="21" spans="1:21" x14ac:dyDescent="0.2">
      <c r="A21" s="2" t="s">
        <v>58</v>
      </c>
      <c r="B21" s="3" t="s">
        <v>2</v>
      </c>
      <c r="C21" s="3" t="s">
        <v>59</v>
      </c>
      <c r="D21" s="3" t="s">
        <v>3</v>
      </c>
      <c r="E21" s="3" t="s">
        <v>4</v>
      </c>
      <c r="F21" t="s">
        <v>5</v>
      </c>
      <c r="G21" t="s">
        <v>6</v>
      </c>
      <c r="H21" t="s">
        <v>7</v>
      </c>
      <c r="I21" s="10" t="s">
        <v>8</v>
      </c>
      <c r="J21" t="s">
        <v>9</v>
      </c>
      <c r="K21" t="s">
        <v>10</v>
      </c>
      <c r="L21" t="s">
        <v>11</v>
      </c>
    </row>
    <row r="22" spans="1:21" ht="15" x14ac:dyDescent="0.25">
      <c r="A22" s="2" t="s">
        <v>60</v>
      </c>
      <c r="B22" s="3" t="s">
        <v>1</v>
      </c>
      <c r="C22" s="3" t="s">
        <v>67</v>
      </c>
      <c r="D22" s="3">
        <v>-1000000</v>
      </c>
      <c r="E22" s="19">
        <v>41369</v>
      </c>
      <c r="F22" s="4">
        <v>41554</v>
      </c>
      <c r="G22">
        <v>185</v>
      </c>
      <c r="H22" s="4">
        <v>41554</v>
      </c>
      <c r="I22" s="10">
        <v>0.4</v>
      </c>
      <c r="J22" s="39">
        <v>0.39999999999955999</v>
      </c>
      <c r="K22" s="33">
        <v>-2027.3972602717499</v>
      </c>
      <c r="L22" s="33">
        <v>-2023.7132923166801</v>
      </c>
      <c r="M22" s="13">
        <f>L22/K22</f>
        <v>0.99818290769783513</v>
      </c>
    </row>
    <row r="23" spans="1:21" ht="15" x14ac:dyDescent="0.25">
      <c r="A23" s="2" t="s">
        <v>60</v>
      </c>
      <c r="B23" s="3" t="s">
        <v>1</v>
      </c>
      <c r="C23" s="3" t="s">
        <v>67</v>
      </c>
      <c r="D23" s="3">
        <v>-1000000</v>
      </c>
      <c r="E23" s="19">
        <v>41554</v>
      </c>
      <c r="F23" s="4">
        <v>41736</v>
      </c>
      <c r="G23">
        <v>182</v>
      </c>
      <c r="H23" s="4">
        <v>41736</v>
      </c>
      <c r="I23" s="10">
        <v>0.4</v>
      </c>
      <c r="J23" s="39">
        <v>0.39999999999955999</v>
      </c>
      <c r="K23" s="33">
        <v>-1994.5205479430199</v>
      </c>
      <c r="L23" s="33">
        <v>-1986.5269855471299</v>
      </c>
      <c r="M23" s="13">
        <f t="shared" ref="M23:M25" si="1">L23/K23</f>
        <v>0.99599223863392439</v>
      </c>
      <c r="R23" t="s">
        <v>68</v>
      </c>
      <c r="S23" t="s">
        <v>64</v>
      </c>
      <c r="T23" t="s">
        <v>65</v>
      </c>
      <c r="U23" t="s">
        <v>66</v>
      </c>
    </row>
    <row r="24" spans="1:21" ht="15" x14ac:dyDescent="0.25">
      <c r="A24" s="2" t="s">
        <v>62</v>
      </c>
      <c r="B24" s="3" t="s">
        <v>0</v>
      </c>
      <c r="C24" s="3" t="s">
        <v>67</v>
      </c>
      <c r="D24" s="3">
        <v>1000000</v>
      </c>
      <c r="E24" s="19">
        <v>41369</v>
      </c>
      <c r="F24" s="4">
        <v>41554</v>
      </c>
      <c r="G24">
        <v>185</v>
      </c>
      <c r="H24" s="4">
        <v>41554</v>
      </c>
      <c r="J24" s="39">
        <v>0.35964999999912001</v>
      </c>
      <c r="K24" s="33">
        <v>1822.8835616394001</v>
      </c>
      <c r="L24" s="33">
        <v>1819.5712139518</v>
      </c>
      <c r="M24" s="13">
        <f t="shared" si="1"/>
        <v>0.99818290769783391</v>
      </c>
      <c r="P24" t="s">
        <v>63</v>
      </c>
      <c r="Q24" s="32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5" x14ac:dyDescent="0.25">
      <c r="A25" s="2" t="s">
        <v>62</v>
      </c>
      <c r="B25" s="3" t="s">
        <v>0</v>
      </c>
      <c r="C25" s="3" t="s">
        <v>67</v>
      </c>
      <c r="D25" s="3">
        <v>1000000</v>
      </c>
      <c r="E25" s="19">
        <v>41554</v>
      </c>
      <c r="F25" s="4">
        <v>41736</v>
      </c>
      <c r="G25">
        <v>182</v>
      </c>
      <c r="H25" s="4">
        <v>41736</v>
      </c>
      <c r="J25" s="39">
        <v>0.441105321971</v>
      </c>
      <c r="K25" s="33">
        <v>2199.48407119786</v>
      </c>
      <c r="L25" s="33">
        <v>2190.6690639120102</v>
      </c>
      <c r="M25" s="13">
        <f t="shared" si="1"/>
        <v>0.99599223863392239</v>
      </c>
      <c r="P25" t="s">
        <v>63</v>
      </c>
      <c r="Q25" s="32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 x14ac:dyDescent="0.2">
      <c r="A26" s="2"/>
      <c r="B26" s="3"/>
      <c r="C26" s="3"/>
      <c r="D26" s="3"/>
      <c r="E26" s="3"/>
    </row>
    <row r="27" spans="1:21" x14ac:dyDescent="0.2">
      <c r="A27" s="2" t="s">
        <v>58</v>
      </c>
      <c r="B27" s="3" t="s">
        <v>2</v>
      </c>
      <c r="C27" s="3" t="s">
        <v>59</v>
      </c>
      <c r="D27" s="3" t="s">
        <v>3</v>
      </c>
      <c r="E27" s="3" t="s">
        <v>4</v>
      </c>
      <c r="F27" t="s">
        <v>5</v>
      </c>
      <c r="G27" t="s">
        <v>6</v>
      </c>
      <c r="H27" t="s">
        <v>7</v>
      </c>
      <c r="I27" s="10" t="s">
        <v>8</v>
      </c>
      <c r="J27" t="s">
        <v>9</v>
      </c>
      <c r="K27" t="s">
        <v>10</v>
      </c>
      <c r="L27" t="s">
        <v>11</v>
      </c>
    </row>
    <row r="28" spans="1:21" ht="15" x14ac:dyDescent="0.25">
      <c r="A28" s="2" t="s">
        <v>60</v>
      </c>
      <c r="B28" s="3" t="s">
        <v>1</v>
      </c>
      <c r="C28" s="3" t="s">
        <v>67</v>
      </c>
      <c r="D28" s="3">
        <v>-1000000</v>
      </c>
      <c r="E28" s="19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39">
        <v>0.44499999999972001</v>
      </c>
      <c r="K28" s="33">
        <v>-2255.4794520533901</v>
      </c>
      <c r="L28" s="33">
        <v>-2251.3810377033701</v>
      </c>
      <c r="M28" s="9">
        <f t="shared" ref="M28:M31" si="2">L28/K28</f>
        <v>0.99818290769783391</v>
      </c>
    </row>
    <row r="29" spans="1:21" ht="15" x14ac:dyDescent="0.25">
      <c r="A29" s="2" t="s">
        <v>60</v>
      </c>
      <c r="B29" s="3" t="s">
        <v>1</v>
      </c>
      <c r="C29" s="3" t="s">
        <v>67</v>
      </c>
      <c r="D29" s="3">
        <v>-1000000</v>
      </c>
      <c r="E29" s="19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39">
        <v>0.44499999999972001</v>
      </c>
      <c r="K29" s="33">
        <v>-2218.9041095876601</v>
      </c>
      <c r="L29" s="33">
        <v>-2210.01127142222</v>
      </c>
      <c r="M29" s="9">
        <f t="shared" si="2"/>
        <v>0.99599223863392072</v>
      </c>
    </row>
    <row r="30" spans="1:21" ht="15" x14ac:dyDescent="0.25">
      <c r="A30" s="2" t="s">
        <v>60</v>
      </c>
      <c r="B30" s="3" t="s">
        <v>1</v>
      </c>
      <c r="C30" s="3" t="s">
        <v>67</v>
      </c>
      <c r="D30" s="3">
        <v>-1000000</v>
      </c>
      <c r="E30" s="19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39">
        <v>0.44499999999972001</v>
      </c>
      <c r="K30" s="33">
        <v>-2231.0958904095701</v>
      </c>
      <c r="L30" s="33">
        <v>-2216.7018395288001</v>
      </c>
      <c r="M30" s="9">
        <f t="shared" si="2"/>
        <v>0.99354843915824365</v>
      </c>
    </row>
    <row r="31" spans="1:21" ht="15" x14ac:dyDescent="0.25">
      <c r="A31" s="2" t="s">
        <v>60</v>
      </c>
      <c r="B31" s="3" t="s">
        <v>1</v>
      </c>
      <c r="C31" s="3" t="s">
        <v>67</v>
      </c>
      <c r="D31" s="3">
        <v>-1000000</v>
      </c>
      <c r="E31" s="19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39">
        <v>0.44499999999972001</v>
      </c>
      <c r="K31" s="33">
        <v>-2206.71232876575</v>
      </c>
      <c r="L31" s="33">
        <v>-2187.1547806298299</v>
      </c>
      <c r="M31" s="9">
        <f t="shared" si="2"/>
        <v>0.99113724617342447</v>
      </c>
    </row>
    <row r="32" spans="1:21" ht="15" x14ac:dyDescent="0.25">
      <c r="A32" s="2" t="s">
        <v>62</v>
      </c>
      <c r="B32" s="3" t="s">
        <v>0</v>
      </c>
      <c r="C32" s="3" t="s">
        <v>67</v>
      </c>
      <c r="D32" s="3">
        <v>1000000</v>
      </c>
      <c r="E32" s="19">
        <v>41369</v>
      </c>
      <c r="F32" s="4">
        <v>41554</v>
      </c>
      <c r="G32">
        <v>185</v>
      </c>
      <c r="H32" s="4">
        <v>41554</v>
      </c>
      <c r="J32" s="39">
        <v>0.35964999999912001</v>
      </c>
      <c r="K32" s="33">
        <v>1822.8835616394001</v>
      </c>
      <c r="L32" s="33">
        <v>1819.5712139518</v>
      </c>
      <c r="M32" s="9">
        <f t="shared" ref="M32:M34" si="3">L32/K32</f>
        <v>0.99818290769783391</v>
      </c>
      <c r="P32" t="s">
        <v>63</v>
      </c>
      <c r="Q32" s="32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5" x14ac:dyDescent="0.25">
      <c r="A33" t="s">
        <v>62</v>
      </c>
      <c r="B33" t="s">
        <v>0</v>
      </c>
      <c r="C33" t="s">
        <v>67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9">
        <v>0.441105321971</v>
      </c>
      <c r="K33" s="33">
        <v>2199.48407119786</v>
      </c>
      <c r="L33" s="33">
        <v>2190.6690639120102</v>
      </c>
      <c r="M33" s="9">
        <f t="shared" si="3"/>
        <v>0.99599223863392239</v>
      </c>
      <c r="P33" t="s">
        <v>63</v>
      </c>
      <c r="Q33" s="32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5" x14ac:dyDescent="0.25">
      <c r="A34" t="s">
        <v>62</v>
      </c>
      <c r="B34" t="s">
        <v>0</v>
      </c>
      <c r="C34" t="s">
        <v>67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9">
        <v>0.49058955394161002</v>
      </c>
      <c r="K34" s="33">
        <v>2459.6681745565602</v>
      </c>
      <c r="L34" s="33">
        <v>2443.7994756778799</v>
      </c>
      <c r="M34" s="9">
        <f t="shared" si="3"/>
        <v>0.99354843915824487</v>
      </c>
      <c r="N34" s="11">
        <f>(M33/M34-1)/(H34-H33)*365</f>
        <v>4.9058955394152073E-3</v>
      </c>
      <c r="P34" t="s">
        <v>63</v>
      </c>
      <c r="Q34" s="32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5" x14ac:dyDescent="0.25">
      <c r="A35" t="s">
        <v>62</v>
      </c>
      <c r="B35" t="s">
        <v>0</v>
      </c>
      <c r="C35" t="s">
        <v>67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9">
        <v>0.49058625969570002</v>
      </c>
      <c r="K35" s="33">
        <v>2432.7702193129098</v>
      </c>
      <c r="L35" s="33">
        <v>2411.2091757425201</v>
      </c>
      <c r="M35" s="9">
        <f>L35/K35</f>
        <v>0.99113724617342647</v>
      </c>
      <c r="N35" s="11">
        <f>(M34/M36-1)/(H36-H34)*365</f>
        <v>4.9058625969627713E-3</v>
      </c>
      <c r="P35" t="s">
        <v>63</v>
      </c>
      <c r="Q35" s="32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 x14ac:dyDescent="0.2">
      <c r="G36" s="38">
        <f>D35*G35/365*J35/100</f>
        <v>2432.7702193129235</v>
      </c>
      <c r="H36" s="19">
        <v>42101</v>
      </c>
      <c r="M36" s="40">
        <v>0.99112394093226996</v>
      </c>
    </row>
    <row r="38" spans="1:21" x14ac:dyDescent="0.2">
      <c r="I38" s="10" t="s">
        <v>83</v>
      </c>
    </row>
    <row r="39" spans="1:21" x14ac:dyDescent="0.2">
      <c r="I39">
        <f t="shared" ref="I39:I41" si="4">(F32-E32)</f>
        <v>185</v>
      </c>
      <c r="J39">
        <f>I39/365</f>
        <v>0.50684931506849318</v>
      </c>
      <c r="K39" s="5">
        <f t="shared" ref="K39:K41" si="5">D32*J39*J32/100</f>
        <v>1822.8835616393753</v>
      </c>
    </row>
    <row r="40" spans="1:21" x14ac:dyDescent="0.2">
      <c r="I40">
        <f t="shared" si="4"/>
        <v>182</v>
      </c>
      <c r="J40">
        <f t="shared" ref="J40:J41" si="6">I40/365</f>
        <v>0.49863013698630138</v>
      </c>
      <c r="K40" s="5">
        <f t="shared" si="5"/>
        <v>2199.4840711978632</v>
      </c>
    </row>
    <row r="41" spans="1:21" x14ac:dyDescent="0.2">
      <c r="I41">
        <f t="shared" si="4"/>
        <v>183</v>
      </c>
      <c r="J41">
        <f t="shared" si="6"/>
        <v>0.50136986301369868</v>
      </c>
      <c r="K41" s="5">
        <f t="shared" si="5"/>
        <v>2459.6681745565652</v>
      </c>
    </row>
    <row r="42" spans="1:21" x14ac:dyDescent="0.2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5" bestFit="1" customWidth="1"/>
    <col min="3" max="3" width="8.140625" style="4" customWidth="1"/>
    <col min="4" max="4" width="11" style="19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4" bestFit="1" customWidth="1"/>
    <col min="19" max="19" width="17.28515625" customWidth="1"/>
  </cols>
  <sheetData>
    <row r="1" spans="1:18" x14ac:dyDescent="0.2">
      <c r="A1" s="4">
        <v>41360</v>
      </c>
      <c r="B1" s="15">
        <v>100</v>
      </c>
      <c r="D1" s="4">
        <v>41360</v>
      </c>
      <c r="E1" s="15">
        <v>1</v>
      </c>
    </row>
    <row r="2" spans="1:18" x14ac:dyDescent="0.2">
      <c r="A2" s="4">
        <v>41361</v>
      </c>
      <c r="B2" s="21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1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1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4" customFormat="1" x14ac:dyDescent="0.2">
      <c r="A5" s="22">
        <v>41453</v>
      </c>
      <c r="B5" s="23">
        <v>99.923169382693999</v>
      </c>
      <c r="C5" s="22"/>
      <c r="D5" s="22">
        <v>41453</v>
      </c>
      <c r="E5" s="24">
        <v>0.999231693826933</v>
      </c>
      <c r="F5" s="25">
        <f t="shared" si="0"/>
        <v>-6.9944050551384862E-15</v>
      </c>
      <c r="G5" s="26"/>
      <c r="J5" s="22">
        <v>41453</v>
      </c>
      <c r="K5" s="26">
        <v>0.999216290390193</v>
      </c>
      <c r="L5" s="27"/>
      <c r="N5" s="28"/>
      <c r="R5" s="29"/>
    </row>
    <row r="6" spans="1:18" x14ac:dyDescent="0.2">
      <c r="A6" s="4">
        <v>41536</v>
      </c>
      <c r="B6" s="21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1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3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1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3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1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3"/>
      <c r="J9" s="4">
        <v>41809</v>
      </c>
      <c r="K9" s="9">
        <v>0.99598464158511701</v>
      </c>
    </row>
    <row r="10" spans="1:18" x14ac:dyDescent="0.2">
      <c r="A10" s="4">
        <v>42093</v>
      </c>
      <c r="B10" s="21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3"/>
      <c r="J10" s="4">
        <v>42093</v>
      </c>
      <c r="K10" s="9">
        <v>0.99256361129956605</v>
      </c>
    </row>
    <row r="11" spans="1:18" x14ac:dyDescent="0.2">
      <c r="A11" s="4">
        <v>42458</v>
      </c>
      <c r="B11" s="21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1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1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1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1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1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1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1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1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1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1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5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4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2"/>
      <c r="R31"/>
    </row>
    <row r="32" spans="1:18" x14ac:dyDescent="0.2">
      <c r="A32" s="4"/>
      <c r="C32" s="8"/>
      <c r="F32" s="8"/>
      <c r="I32" t="s">
        <v>12</v>
      </c>
      <c r="J32" t="s">
        <v>13</v>
      </c>
      <c r="K32" s="11" t="s">
        <v>14</v>
      </c>
      <c r="L32" s="11" t="s">
        <v>19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18" t="s">
        <v>15</v>
      </c>
      <c r="I33" s="16">
        <v>41442</v>
      </c>
      <c r="J33" s="17">
        <v>41444</v>
      </c>
      <c r="K33" s="4">
        <v>41536</v>
      </c>
      <c r="L33" s="20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18" t="s">
        <v>16</v>
      </c>
      <c r="I34" s="16">
        <v>41533</v>
      </c>
      <c r="J34" s="17">
        <v>41535</v>
      </c>
      <c r="K34" s="4">
        <v>41626</v>
      </c>
      <c r="L34" s="20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18" t="s">
        <v>17</v>
      </c>
      <c r="I35" s="16">
        <v>41624</v>
      </c>
      <c r="J35" s="17">
        <v>41626</v>
      </c>
      <c r="K35" s="4">
        <v>41716</v>
      </c>
      <c r="L35" s="20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18" t="s">
        <v>18</v>
      </c>
      <c r="I36" s="16">
        <v>41715</v>
      </c>
      <c r="J36" s="17">
        <v>41717</v>
      </c>
      <c r="K36" s="4">
        <v>41809</v>
      </c>
      <c r="L36" s="20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19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19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19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19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19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4"/>
      <c r="R58"/>
    </row>
    <row r="59" spans="1:18" x14ac:dyDescent="0.2">
      <c r="G59" s="4"/>
      <c r="H59" s="4"/>
      <c r="I59" s="4"/>
      <c r="J59"/>
      <c r="L59" s="10"/>
      <c r="N59"/>
      <c r="P59" s="14"/>
      <c r="R59"/>
    </row>
    <row r="60" spans="1:18" x14ac:dyDescent="0.2">
      <c r="G60" s="4"/>
      <c r="H60" s="4"/>
      <c r="I60" s="4"/>
      <c r="J60"/>
      <c r="L60" s="10"/>
      <c r="N60"/>
      <c r="P60" s="14"/>
      <c r="R60"/>
    </row>
    <row r="61" spans="1:18" x14ac:dyDescent="0.2">
      <c r="G61" s="4"/>
      <c r="H61" s="4"/>
      <c r="I61" s="4"/>
      <c r="J61"/>
      <c r="L61" s="10"/>
      <c r="N61"/>
      <c r="P61" s="14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Normal="100" workbookViewId="0">
      <selection activeCell="H16" sqref="H16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9.85546875" style="13" bestFit="1" customWidth="1"/>
    <col min="7" max="7" width="17.7109375" bestFit="1" customWidth="1"/>
    <col min="8" max="8" width="20.85546875" style="13" bestFit="1" customWidth="1"/>
    <col min="9" max="9" width="18" style="5" customWidth="1"/>
    <col min="10" max="10" width="15.7109375" bestFit="1" customWidth="1"/>
    <col min="11" max="11" width="12" bestFit="1" customWidth="1"/>
    <col min="12" max="12" width="8.7109375" customWidth="1"/>
  </cols>
  <sheetData>
    <row r="1" spans="1:30" x14ac:dyDescent="0.2">
      <c r="D1" s="4">
        <v>41368</v>
      </c>
      <c r="E1">
        <v>100</v>
      </c>
      <c r="F1" s="13">
        <f>LN(E1)</f>
        <v>4.6051701859880918</v>
      </c>
      <c r="G1" s="13"/>
      <c r="H1"/>
    </row>
    <row r="2" spans="1:30" x14ac:dyDescent="0.2">
      <c r="D2" s="4">
        <v>41369</v>
      </c>
      <c r="E2" s="13">
        <f>EXP(F2)</f>
        <v>99.999820103883181</v>
      </c>
      <c r="F2">
        <f>F1+(F3-F1)/(D3-D1)*(D2-D1)</f>
        <v>4.6051683870253051</v>
      </c>
      <c r="G2" s="13"/>
      <c r="H2" s="11"/>
    </row>
    <row r="3" spans="1:30" x14ac:dyDescent="0.2">
      <c r="A3" s="4" t="s">
        <v>69</v>
      </c>
      <c r="B3" s="10">
        <v>5.5E-2</v>
      </c>
      <c r="D3" s="4">
        <v>41389</v>
      </c>
      <c r="E3" s="13">
        <v>99.996222249506005</v>
      </c>
      <c r="F3" s="13">
        <f>LN(E3)</f>
        <v>4.6051324077695632</v>
      </c>
      <c r="G3" s="13">
        <v>41389</v>
      </c>
      <c r="H3" s="11">
        <v>0.99996222249505995</v>
      </c>
      <c r="I3" s="13">
        <f>E3/100-H3</f>
        <v>0</v>
      </c>
    </row>
    <row r="4" spans="1:30" x14ac:dyDescent="0.2">
      <c r="A4" s="4" t="s">
        <v>70</v>
      </c>
      <c r="B4" s="10">
        <v>4.4999999999999998E-2</v>
      </c>
      <c r="D4" s="4">
        <v>41452</v>
      </c>
      <c r="E4" s="13">
        <v>99.988902857923904</v>
      </c>
      <c r="F4" s="9"/>
      <c r="G4" s="13">
        <v>41452</v>
      </c>
      <c r="H4" s="11">
        <v>0.999889028579238</v>
      </c>
      <c r="I4" s="13">
        <f t="shared" ref="I4:I12" si="0">E4/100-H4</f>
        <v>9.9920072216264089E-16</v>
      </c>
    </row>
    <row r="5" spans="1:30" x14ac:dyDescent="0.2">
      <c r="A5" s="4" t="s">
        <v>71</v>
      </c>
      <c r="B5" s="10">
        <v>0.1</v>
      </c>
      <c r="D5" s="4">
        <v>41543</v>
      </c>
      <c r="E5" s="13">
        <v>99.950944798732095</v>
      </c>
      <c r="F5" s="9"/>
      <c r="G5" s="13">
        <v>41543</v>
      </c>
      <c r="H5" s="11">
        <v>0.99950944798732</v>
      </c>
      <c r="I5" s="13">
        <f t="shared" si="0"/>
        <v>9.9920072216264089E-16</v>
      </c>
    </row>
    <row r="6" spans="1:30" x14ac:dyDescent="0.2">
      <c r="A6" s="4" t="s">
        <v>72</v>
      </c>
      <c r="B6" s="10">
        <v>0.125</v>
      </c>
      <c r="D6" s="4">
        <v>41704</v>
      </c>
      <c r="E6" s="13">
        <v>99.882959178628198</v>
      </c>
      <c r="F6" s="9"/>
      <c r="G6" s="13">
        <v>41704</v>
      </c>
      <c r="H6" s="11">
        <v>0.99882959178628195</v>
      </c>
      <c r="I6" s="13">
        <f t="shared" si="0"/>
        <v>0</v>
      </c>
    </row>
    <row r="7" spans="1:30" x14ac:dyDescent="0.2">
      <c r="A7" s="4" t="s">
        <v>73</v>
      </c>
      <c r="B7" s="10">
        <v>100.023438</v>
      </c>
      <c r="D7" s="4">
        <v>42094</v>
      </c>
      <c r="E7" s="13">
        <v>99.527343219054998</v>
      </c>
      <c r="F7" s="9"/>
      <c r="G7" s="4">
        <v>42094</v>
      </c>
      <c r="H7" s="13">
        <v>0.99527343560054604</v>
      </c>
      <c r="I7" s="13">
        <f t="shared" si="0"/>
        <v>-3.4099960632971715E-9</v>
      </c>
    </row>
    <row r="8" spans="1:30" x14ac:dyDescent="0.2">
      <c r="A8" s="4" t="s">
        <v>74</v>
      </c>
      <c r="B8" s="10">
        <v>100.085938</v>
      </c>
      <c r="D8" s="4">
        <v>42444</v>
      </c>
      <c r="E8" s="13">
        <v>98.986620919889006</v>
      </c>
      <c r="F8" s="9"/>
      <c r="G8" s="4">
        <v>42444</v>
      </c>
      <c r="H8" s="13">
        <v>0.98986620918616897</v>
      </c>
      <c r="I8" s="13">
        <f t="shared" si="0"/>
        <v>1.2721046438457506E-11</v>
      </c>
    </row>
    <row r="9" spans="1:30" x14ac:dyDescent="0.2">
      <c r="A9" s="4" t="s">
        <v>75</v>
      </c>
      <c r="B9" s="10">
        <v>99.992187999999999</v>
      </c>
      <c r="D9" s="4">
        <v>43192</v>
      </c>
      <c r="E9" s="13">
        <v>96.302970874372605</v>
      </c>
      <c r="F9" s="9"/>
      <c r="G9" s="4">
        <v>43192</v>
      </c>
      <c r="H9" s="13">
        <v>0.96302971887023603</v>
      </c>
      <c r="I9" s="13">
        <f t="shared" si="0"/>
        <v>-1.0126509963903629E-8</v>
      </c>
    </row>
    <row r="10" spans="1:30" x14ac:dyDescent="0.2">
      <c r="A10" s="4" t="s">
        <v>76</v>
      </c>
      <c r="B10" s="10">
        <v>99.328125</v>
      </c>
      <c r="D10" s="4">
        <v>43921</v>
      </c>
      <c r="E10" s="13">
        <v>91.6930201192894</v>
      </c>
      <c r="F10" s="9"/>
      <c r="G10" s="4">
        <v>43921</v>
      </c>
      <c r="H10" s="13">
        <v>0.91693021608700498</v>
      </c>
      <c r="I10" s="13">
        <f t="shared" si="0"/>
        <v>-1.4894110944574379E-8</v>
      </c>
    </row>
    <row r="11" spans="1:30" x14ac:dyDescent="0.2">
      <c r="A11" s="4" t="s">
        <v>77</v>
      </c>
      <c r="B11" s="10">
        <v>101.515625</v>
      </c>
      <c r="D11" s="4">
        <v>44972</v>
      </c>
      <c r="E11" s="13">
        <v>82.964037718791005</v>
      </c>
      <c r="F11" s="9"/>
      <c r="G11" s="4">
        <v>44972</v>
      </c>
      <c r="H11" s="13">
        <v>0.829640376038842</v>
      </c>
      <c r="I11" s="13">
        <f t="shared" si="0"/>
        <v>1.1490680629222538E-9</v>
      </c>
    </row>
    <row r="12" spans="1:30" x14ac:dyDescent="0.2">
      <c r="A12" s="4" t="s">
        <v>78</v>
      </c>
      <c r="B12" s="10">
        <v>100.984375</v>
      </c>
      <c r="D12" s="4">
        <v>52279</v>
      </c>
      <c r="E12" s="13">
        <v>36.8430114163559</v>
      </c>
      <c r="G12" s="4">
        <v>52279</v>
      </c>
      <c r="H12" s="13">
        <v>0.36843011087438099</v>
      </c>
      <c r="I12" s="13">
        <f t="shared" si="0"/>
        <v>3.289177985532632E-9</v>
      </c>
    </row>
    <row r="13" spans="1:30" x14ac:dyDescent="0.2">
      <c r="A13" s="4"/>
      <c r="B13" s="10"/>
      <c r="D13" s="4"/>
      <c r="E13" s="13"/>
      <c r="H13"/>
      <c r="I13"/>
    </row>
    <row r="15" spans="1:30" ht="15" x14ac:dyDescent="0.25">
      <c r="A15" s="34"/>
      <c r="B15" s="34"/>
      <c r="C15" s="34"/>
      <c r="D15" s="4"/>
      <c r="F15" s="13" t="s">
        <v>84</v>
      </c>
      <c r="G15" t="s">
        <v>85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15" x14ac:dyDescent="0.25">
      <c r="A16" s="22">
        <v>41365</v>
      </c>
      <c r="B16" s="22">
        <v>41547</v>
      </c>
      <c r="C16" s="42">
        <v>4</v>
      </c>
      <c r="D16" s="42">
        <v>2.7322000000000002E-3</v>
      </c>
      <c r="E16" s="26">
        <f>1/4/2/100</f>
        <v>1.25E-3</v>
      </c>
      <c r="F16" s="13">
        <f>C16/(B16-A16+1)*E16*100</f>
        <v>2.7322404371584699E-3</v>
      </c>
      <c r="G16" s="13">
        <f>F16+B7</f>
        <v>100.02617024043715</v>
      </c>
      <c r="I16" s="10"/>
      <c r="J16" s="34"/>
      <c r="K16" s="34"/>
      <c r="L16" s="35"/>
      <c r="M16" s="35"/>
      <c r="N16" s="34"/>
      <c r="O16" s="35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ht="15" x14ac:dyDescent="0.25">
      <c r="A17" s="4">
        <v>41348</v>
      </c>
      <c r="B17" s="4">
        <v>41532</v>
      </c>
      <c r="C17" s="13">
        <v>21</v>
      </c>
      <c r="D17" s="13">
        <v>2.1399499999999998E-2</v>
      </c>
      <c r="E17">
        <f>3/8/200</f>
        <v>1.8749999999999999E-3</v>
      </c>
      <c r="F17" s="13">
        <f>C17/(B17-A17)*E17*100</f>
        <v>2.1399456521739128E-2</v>
      </c>
      <c r="G17" s="13">
        <f>F17+B8</f>
        <v>100.10733745652173</v>
      </c>
      <c r="I17"/>
      <c r="J17" s="34"/>
      <c r="K17" s="34"/>
      <c r="L17" s="35"/>
      <c r="M17" s="35"/>
      <c r="N17" s="34"/>
      <c r="O17" s="35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15" x14ac:dyDescent="0.25">
      <c r="A18" s="22">
        <v>41365</v>
      </c>
      <c r="B18" s="22">
        <v>41547</v>
      </c>
      <c r="C18" s="28">
        <v>4</v>
      </c>
      <c r="D18" s="42">
        <v>8.1966999999999995E-3</v>
      </c>
      <c r="E18" s="42">
        <f>3/4/200</f>
        <v>3.7499999999999999E-3</v>
      </c>
      <c r="F18" s="13">
        <f>C18/(B18-A18+1)*E18*100</f>
        <v>8.1967213114754103E-3</v>
      </c>
      <c r="G18" s="13">
        <f>F18+B9</f>
        <v>100.00038472131148</v>
      </c>
      <c r="H18" s="4"/>
      <c r="I18"/>
      <c r="J18" s="34"/>
      <c r="K18" s="34"/>
      <c r="L18" s="35"/>
      <c r="M18" s="35"/>
      <c r="N18" s="34"/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ht="15" x14ac:dyDescent="0.25">
      <c r="A19" s="22">
        <v>41365</v>
      </c>
      <c r="B19" s="22">
        <v>41547</v>
      </c>
      <c r="C19" s="28">
        <v>4</v>
      </c>
      <c r="D19" s="42">
        <v>1.22951E-2</v>
      </c>
      <c r="E19" s="42">
        <f>9/8/200</f>
        <v>5.6249999999999998E-3</v>
      </c>
      <c r="F19" s="13">
        <f t="shared" ref="F19" si="1">C19/(B19-A19+1)*E19*100</f>
        <v>1.2295081967213115E-2</v>
      </c>
      <c r="G19" s="13">
        <f t="shared" ref="G19:G21" si="2">D19+B10</f>
        <v>99.340420100000003</v>
      </c>
      <c r="H19" s="4"/>
      <c r="I19"/>
      <c r="J19" s="34"/>
      <c r="K19" s="34"/>
      <c r="L19" s="34"/>
      <c r="M19" s="34"/>
      <c r="N19" s="34"/>
      <c r="O19" s="3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15" x14ac:dyDescent="0.25">
      <c r="A20" s="4">
        <v>41320</v>
      </c>
      <c r="B20" s="4">
        <v>41501</v>
      </c>
      <c r="C20" s="13">
        <v>49</v>
      </c>
      <c r="D20" s="13">
        <v>0.27071820000000002</v>
      </c>
      <c r="E20" s="13">
        <v>0.01</v>
      </c>
      <c r="F20" s="13">
        <f>C20/(B20-A20)*E20*100</f>
        <v>0.27071823204419887</v>
      </c>
      <c r="G20" s="13">
        <f t="shared" si="2"/>
        <v>101.7863432</v>
      </c>
      <c r="H20" s="4"/>
      <c r="I20"/>
      <c r="J20" s="34"/>
      <c r="K20" s="34"/>
      <c r="L20" s="35"/>
      <c r="M20" s="35"/>
      <c r="N20" s="34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x14ac:dyDescent="0.2">
      <c r="A21" s="4">
        <v>41320</v>
      </c>
      <c r="B21" s="4">
        <v>41501</v>
      </c>
      <c r="C21" s="13">
        <v>49</v>
      </c>
      <c r="D21" s="13">
        <v>0.42299720000000002</v>
      </c>
      <c r="E21" s="8">
        <f>3.125/200</f>
        <v>1.5625E-2</v>
      </c>
      <c r="F21" s="13">
        <f>C21/(B21-A21)*E21*100</f>
        <v>0.42299723756906071</v>
      </c>
      <c r="G21" s="13">
        <f t="shared" si="2"/>
        <v>101.4073722</v>
      </c>
      <c r="H21" s="4"/>
      <c r="I21"/>
    </row>
    <row r="22" spans="1:30" x14ac:dyDescent="0.2">
      <c r="B22" s="9"/>
      <c r="C22" s="7"/>
      <c r="F22" s="13">
        <v>99.527382832412897</v>
      </c>
      <c r="G22" s="13"/>
      <c r="H22"/>
      <c r="I22"/>
    </row>
    <row r="23" spans="1:30" x14ac:dyDescent="0.2">
      <c r="B23" s="9"/>
      <c r="D23" s="4"/>
      <c r="E23" s="13"/>
      <c r="F23" s="9"/>
      <c r="G23" s="13"/>
      <c r="H23"/>
      <c r="I23"/>
    </row>
    <row r="24" spans="1:30" x14ac:dyDescent="0.2">
      <c r="A24" s="4"/>
      <c r="C24" s="4"/>
      <c r="D24" s="4"/>
      <c r="E24" s="13"/>
      <c r="G24" s="4"/>
      <c r="H24"/>
      <c r="I24"/>
    </row>
    <row r="25" spans="1:30" x14ac:dyDescent="0.2">
      <c r="A25" s="4"/>
      <c r="C25" s="4"/>
      <c r="D25" s="4"/>
      <c r="E25" s="13"/>
      <c r="G25" s="4"/>
      <c r="H25"/>
      <c r="I25"/>
    </row>
    <row r="26" spans="1:30" x14ac:dyDescent="0.2">
      <c r="A26" s="4" t="s">
        <v>4</v>
      </c>
      <c r="B26" s="13" t="s">
        <v>5</v>
      </c>
      <c r="C26" s="13" t="s">
        <v>6</v>
      </c>
      <c r="D26" s="4" t="s">
        <v>7</v>
      </c>
      <c r="E26" t="s">
        <v>8</v>
      </c>
      <c r="F26"/>
      <c r="G26">
        <f>1/4/2</f>
        <v>0.125</v>
      </c>
      <c r="H26"/>
      <c r="I26"/>
    </row>
    <row r="27" spans="1:30" x14ac:dyDescent="0.2">
      <c r="A27" s="4"/>
      <c r="B27" s="13"/>
      <c r="C27" s="13"/>
      <c r="D27" s="4">
        <v>41543</v>
      </c>
      <c r="E27" s="13">
        <v>99.950944798732095</v>
      </c>
      <c r="F27">
        <f>LN(E27)</f>
        <v>4.6046795136154106</v>
      </c>
      <c r="H27">
        <f>G26*(E28/100+E30/100+E31/100+E32/100)+100*E32/100</f>
        <v>100.02613054791658</v>
      </c>
      <c r="I27"/>
    </row>
    <row r="28" spans="1:30" x14ac:dyDescent="0.2">
      <c r="A28" s="4">
        <v>41365</v>
      </c>
      <c r="B28" s="4">
        <v>41547</v>
      </c>
      <c r="C28" s="13">
        <v>182</v>
      </c>
      <c r="D28" s="4">
        <v>41547</v>
      </c>
      <c r="E28" s="13">
        <f>EXP(F28)</f>
        <v>99.949255154575056</v>
      </c>
      <c r="F28">
        <f>F27+(F29-F27)/(D29-D27)*(D28-D27)</f>
        <v>4.6046626087383018</v>
      </c>
      <c r="H28">
        <f>H27/G16</f>
        <v>0.99999960317864334</v>
      </c>
      <c r="I28" s="10">
        <f>H27/H38</f>
        <v>100.02685295885935</v>
      </c>
      <c r="J28" s="10">
        <f>I28-B7</f>
        <v>3.4149588593521685E-3</v>
      </c>
    </row>
    <row r="29" spans="1:30" x14ac:dyDescent="0.2">
      <c r="A29" s="4"/>
      <c r="B29" s="4"/>
      <c r="C29" s="13"/>
      <c r="D29" s="4">
        <v>41704</v>
      </c>
      <c r="E29" s="13">
        <v>99.882959178628198</v>
      </c>
      <c r="F29">
        <f>LN(E29)</f>
        <v>4.6039990923117804</v>
      </c>
      <c r="H29"/>
      <c r="I29"/>
    </row>
    <row r="30" spans="1:30" ht="12.6" customHeight="1" x14ac:dyDescent="0.2">
      <c r="A30" s="4">
        <v>41547</v>
      </c>
      <c r="B30" s="4">
        <v>41729</v>
      </c>
      <c r="C30" s="13">
        <v>182</v>
      </c>
      <c r="D30" s="4">
        <v>41729</v>
      </c>
      <c r="E30" s="13">
        <f>EXP(F30)</f>
        <v>99.860125217192007</v>
      </c>
      <c r="F30">
        <f>F29+(F32-F29)/(D32-D29)*(D30-D29)</f>
        <v>4.6037704589990955</v>
      </c>
      <c r="H30"/>
      <c r="I30"/>
    </row>
    <row r="31" spans="1:30" x14ac:dyDescent="0.2">
      <c r="A31" s="4">
        <v>41729</v>
      </c>
      <c r="B31" s="4">
        <v>41912</v>
      </c>
      <c r="C31" s="13">
        <v>183</v>
      </c>
      <c r="D31" s="4">
        <v>41912</v>
      </c>
      <c r="E31" s="13">
        <f t="shared" ref="E31" si="3">EXP(F31)</f>
        <v>99.693139498441326</v>
      </c>
      <c r="F31">
        <f>F29+(F32-F29)/(D32-D29)*(D31-D29)</f>
        <v>4.6020968631502397</v>
      </c>
      <c r="H31"/>
      <c r="I31"/>
    </row>
    <row r="32" spans="1:30" x14ac:dyDescent="0.2">
      <c r="A32" s="4">
        <v>41912</v>
      </c>
      <c r="B32" s="4">
        <v>42094</v>
      </c>
      <c r="C32" s="13">
        <v>182</v>
      </c>
      <c r="D32" s="4">
        <v>42094</v>
      </c>
      <c r="E32" s="13">
        <v>99.527343219054998</v>
      </c>
      <c r="F32">
        <f>LN(E32)</f>
        <v>4.600432412633892</v>
      </c>
      <c r="H32"/>
      <c r="I32"/>
    </row>
    <row r="33" spans="1:9" x14ac:dyDescent="0.2">
      <c r="A33" s="4"/>
      <c r="B33" s="13"/>
      <c r="C33" s="13"/>
      <c r="E33" s="13"/>
      <c r="F33" s="5"/>
      <c r="H33"/>
      <c r="I33"/>
    </row>
    <row r="34" spans="1:9" x14ac:dyDescent="0.2">
      <c r="A34" s="4"/>
      <c r="B34" s="13"/>
      <c r="C34" s="13"/>
      <c r="E34" s="13"/>
      <c r="F34" s="5"/>
      <c r="H34"/>
      <c r="I34"/>
    </row>
    <row r="35" spans="1:9" x14ac:dyDescent="0.2">
      <c r="A35" s="4" t="s">
        <v>4</v>
      </c>
      <c r="B35" s="13" t="s">
        <v>5</v>
      </c>
      <c r="C35" s="13" t="s">
        <v>6</v>
      </c>
      <c r="D35" t="s">
        <v>7</v>
      </c>
      <c r="E35" s="13" t="s">
        <v>8</v>
      </c>
      <c r="F35" s="5"/>
      <c r="G35">
        <f>3/16</f>
        <v>0.1875</v>
      </c>
      <c r="H35"/>
      <c r="I35"/>
    </row>
    <row r="36" spans="1:9" x14ac:dyDescent="0.2">
      <c r="A36" s="4"/>
      <c r="B36" s="13"/>
      <c r="C36" s="13"/>
      <c r="D36" s="4">
        <v>41452</v>
      </c>
      <c r="E36" s="13">
        <v>99.988902857923904</v>
      </c>
      <c r="F36">
        <f>LN(E36)</f>
        <v>4.6050592084095463</v>
      </c>
      <c r="H36"/>
      <c r="I36"/>
    </row>
    <row r="37" spans="1:9" x14ac:dyDescent="0.2">
      <c r="A37" s="4">
        <v>41348</v>
      </c>
      <c r="B37" s="4">
        <v>41532</v>
      </c>
      <c r="C37" s="13">
        <v>184</v>
      </c>
      <c r="D37" s="4">
        <v>41533</v>
      </c>
      <c r="E37" s="13">
        <f>EXP(F37)</f>
        <v>99.955115309189708</v>
      </c>
      <c r="F37">
        <f>F36+(F38-F36)/(D38-D36)*(D37-D36)</f>
        <v>4.6047212383180627</v>
      </c>
      <c r="H37">
        <f>G35/100*(E37+E40+E41+E42+E44+E45)+100*E45/100</f>
        <v>100.10661446430623</v>
      </c>
      <c r="I37"/>
    </row>
    <row r="38" spans="1:9" x14ac:dyDescent="0.2">
      <c r="A38" s="4"/>
      <c r="B38" s="4"/>
      <c r="C38" s="13"/>
      <c r="D38" s="4">
        <v>41543</v>
      </c>
      <c r="E38" s="13">
        <v>99.950944798732095</v>
      </c>
      <c r="F38">
        <f>LN(E38)</f>
        <v>4.6046795136154106</v>
      </c>
      <c r="H38" s="43">
        <f>H37/G17</f>
        <v>0.99999277782993867</v>
      </c>
      <c r="I38"/>
    </row>
    <row r="39" spans="1:9" x14ac:dyDescent="0.2">
      <c r="A39" s="4"/>
      <c r="B39" s="4"/>
      <c r="C39" s="13"/>
      <c r="D39" s="4">
        <v>41704</v>
      </c>
      <c r="E39" s="13">
        <v>99.882959178628198</v>
      </c>
      <c r="F39">
        <f>LN(E39)</f>
        <v>4.6039990923117804</v>
      </c>
      <c r="H39" s="43">
        <v>0.99999277782993801</v>
      </c>
      <c r="I39"/>
    </row>
    <row r="40" spans="1:9" x14ac:dyDescent="0.2">
      <c r="A40" s="4">
        <v>41532</v>
      </c>
      <c r="B40" s="4">
        <v>41713</v>
      </c>
      <c r="C40" s="13">
        <v>181</v>
      </c>
      <c r="D40" s="4">
        <v>41715</v>
      </c>
      <c r="E40" s="13">
        <f>EXP(F40)</f>
        <v>99.872911592414923</v>
      </c>
      <c r="F40">
        <f>F39+(F43-F39)/(D43-D39)*(D40-D39)</f>
        <v>4.6038984936541993</v>
      </c>
      <c r="H40"/>
      <c r="I40"/>
    </row>
    <row r="41" spans="1:9" x14ac:dyDescent="0.2">
      <c r="A41" s="4">
        <v>41713</v>
      </c>
      <c r="B41" s="4">
        <v>41897</v>
      </c>
      <c r="C41" s="13">
        <v>184</v>
      </c>
      <c r="D41" s="4">
        <v>41897</v>
      </c>
      <c r="E41" s="13">
        <f>EXP(F41)</f>
        <v>99.706816340155683</v>
      </c>
      <c r="F41">
        <f>F39+(F43-F39)/(D43-D39)*(D41-D39)</f>
        <v>4.6022340431378508</v>
      </c>
      <c r="H41"/>
      <c r="I41"/>
    </row>
    <row r="42" spans="1:9" x14ac:dyDescent="0.2">
      <c r="A42" s="4">
        <v>41897</v>
      </c>
      <c r="B42" s="4">
        <v>42078</v>
      </c>
      <c r="C42" s="13">
        <v>181</v>
      </c>
      <c r="D42" s="4">
        <v>42079</v>
      </c>
      <c r="E42" s="13">
        <f>EXP(F42)</f>
        <v>99.540997315277735</v>
      </c>
      <c r="F42">
        <f>F39+(F43-F39)/(D43-D39)*(D42-D39)</f>
        <v>4.6005695926215031</v>
      </c>
      <c r="H42"/>
      <c r="I42"/>
    </row>
    <row r="43" spans="1:9" x14ac:dyDescent="0.2">
      <c r="A43" s="4"/>
      <c r="B43" s="4"/>
      <c r="C43" s="13"/>
      <c r="D43" s="4">
        <v>42094</v>
      </c>
      <c r="E43" s="13">
        <v>99.527343219054998</v>
      </c>
      <c r="F43">
        <f>LN(E43)</f>
        <v>4.600432412633892</v>
      </c>
      <c r="H43"/>
      <c r="I43"/>
    </row>
    <row r="44" spans="1:9" x14ac:dyDescent="0.2">
      <c r="A44" s="4">
        <v>42078</v>
      </c>
      <c r="B44" s="4">
        <v>42262</v>
      </c>
      <c r="C44" s="13">
        <v>184</v>
      </c>
      <c r="D44" s="4">
        <v>42262</v>
      </c>
      <c r="E44" s="13">
        <f>EXP(F44)</f>
        <v>99.267428878925884</v>
      </c>
      <c r="F44">
        <f>F43+(F45-F43)/(D45-D43)*(D44-D43)</f>
        <v>4.5978175099834067</v>
      </c>
      <c r="H44"/>
      <c r="I44"/>
    </row>
    <row r="45" spans="1:9" x14ac:dyDescent="0.2">
      <c r="A45" s="4">
        <v>42262</v>
      </c>
      <c r="B45" s="4">
        <v>42444</v>
      </c>
      <c r="C45" s="13">
        <v>182</v>
      </c>
      <c r="D45" s="4">
        <v>42444</v>
      </c>
      <c r="E45" s="13">
        <v>98.986620919889006</v>
      </c>
      <c r="F45">
        <f>LN(E45)</f>
        <v>4.5949846987787133</v>
      </c>
      <c r="H45"/>
      <c r="I4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 swap</vt:lpstr>
      <vt:lpstr>SGD swap</vt:lpstr>
      <vt:lpstr>03042013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2013-03-06T12:40:15Z</dcterms:created>
  <dcterms:modified xsi:type="dcterms:W3CDTF">2013-04-06T11:48:05Z</dcterms:modified>
</cp:coreProperties>
</file>