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ke/SouthbankSoftware/provendb/provendocs/"/>
    </mc:Choice>
  </mc:AlternateContent>
  <bookViews>
    <workbookView xWindow="0" yWindow="460" windowWidth="51200" windowHeight="28340" firstSheet="3" activeTab="3"/>
  </bookViews>
  <sheets>
    <sheet name="Pre-Settle TL" sheetId="2" r:id="rId1"/>
    <sheet name="Simple Monthly Budget" sheetId="1" r:id="rId2"/>
    <sheet name="Purchase List" sheetId="3" r:id="rId3"/>
    <sheet name="Interst" sheetId="4" r:id="rId4"/>
  </sheets>
  <definedNames>
    <definedName name="TotalMonthlyExpenses">SUM(tblExpenses[Amount])</definedName>
    <definedName name="TotalMonthlyIncome">SUM(tblIncome[Amount])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4" l="1"/>
  <c r="F16" i="4"/>
  <c r="E17" i="4"/>
  <c r="E18" i="4"/>
  <c r="E19" i="4"/>
  <c r="E20" i="4"/>
  <c r="C17" i="1"/>
  <c r="C27" i="1"/>
  <c r="C20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C46" i="2"/>
  <c r="F46" i="2"/>
  <c r="G4" i="2"/>
  <c r="G3" i="2"/>
  <c r="G11" i="2"/>
  <c r="G9" i="2"/>
  <c r="G5" i="2"/>
  <c r="G10" i="2"/>
  <c r="G6" i="2"/>
  <c r="G8" i="2"/>
  <c r="G7" i="2"/>
  <c r="E9" i="1"/>
  <c r="E4" i="1"/>
  <c r="G12" i="2"/>
  <c r="H4" i="1"/>
  <c r="F9" i="1"/>
  <c r="H9" i="1"/>
  <c r="G9" i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F17" i="4"/>
  <c r="F18" i="4"/>
  <c r="F19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E150" i="4"/>
  <c r="F149" i="4"/>
  <c r="E151" i="4"/>
  <c r="F150" i="4"/>
  <c r="E152" i="4"/>
  <c r="F151" i="4"/>
  <c r="E153" i="4"/>
  <c r="F152" i="4"/>
  <c r="F153" i="4"/>
  <c r="E154" i="4"/>
  <c r="F154" i="4"/>
  <c r="E155" i="4"/>
  <c r="E156" i="4"/>
  <c r="F155" i="4"/>
  <c r="F156" i="4"/>
  <c r="E157" i="4"/>
  <c r="F157" i="4"/>
  <c r="E158" i="4"/>
  <c r="E159" i="4"/>
  <c r="F158" i="4"/>
  <c r="F159" i="4"/>
  <c r="E160" i="4"/>
  <c r="F160" i="4"/>
  <c r="E161" i="4"/>
  <c r="F161" i="4"/>
  <c r="E162" i="4"/>
  <c r="E163" i="4"/>
  <c r="F162" i="4"/>
  <c r="F163" i="4"/>
  <c r="E164" i="4"/>
  <c r="F164" i="4"/>
  <c r="E165" i="4"/>
  <c r="F165" i="4"/>
  <c r="E166" i="4"/>
  <c r="E167" i="4"/>
  <c r="F166" i="4"/>
  <c r="F167" i="4"/>
</calcChain>
</file>

<file path=xl/sharedStrings.xml><?xml version="1.0" encoding="utf-8"?>
<sst xmlns="http://schemas.openxmlformats.org/spreadsheetml/2006/main" count="115" uniqueCount="73">
  <si>
    <t>Item</t>
  </si>
  <si>
    <t>Amount</t>
  </si>
  <si>
    <t>Other</t>
  </si>
  <si>
    <t>Groceries</t>
  </si>
  <si>
    <t>Auto expenses</t>
  </si>
  <si>
    <t>Entertainment</t>
  </si>
  <si>
    <t>Miscellaneous</t>
  </si>
  <si>
    <t>Electric</t>
  </si>
  <si>
    <t>Gas</t>
  </si>
  <si>
    <t>Auto Insurance</t>
  </si>
  <si>
    <t>Balance</t>
  </si>
  <si>
    <t>Total Monthly Expenses</t>
  </si>
  <si>
    <t>Total Monthly Income</t>
  </si>
  <si>
    <t>SIMPLE MONTHLY BUDGET</t>
  </si>
  <si>
    <t>MONTHLY EXPENSES</t>
  </si>
  <si>
    <t>PERCENTAGE OF INCOME SPENT</t>
  </si>
  <si>
    <t>MONTHLY INCOME</t>
  </si>
  <si>
    <t>SUMMARY</t>
  </si>
  <si>
    <t>Rent/mortgage</t>
  </si>
  <si>
    <t>Personal care</t>
  </si>
  <si>
    <t>Mike</t>
  </si>
  <si>
    <t>Jess</t>
  </si>
  <si>
    <t>Tuesday</t>
  </si>
  <si>
    <t>Wednesday</t>
  </si>
  <si>
    <t>Thursday</t>
  </si>
  <si>
    <t>Friday</t>
  </si>
  <si>
    <t>Saturday</t>
  </si>
  <si>
    <t>Sunday</t>
  </si>
  <si>
    <t>Monday</t>
  </si>
  <si>
    <t>Total</t>
  </si>
  <si>
    <t>Date</t>
  </si>
  <si>
    <t>Jess Income</t>
  </si>
  <si>
    <t>Mike Income</t>
  </si>
  <si>
    <t>Water</t>
  </si>
  <si>
    <t>Sports</t>
  </si>
  <si>
    <t>Cell Phone</t>
  </si>
  <si>
    <t>Internet</t>
  </si>
  <si>
    <t>Council Rates</t>
  </si>
  <si>
    <t>Home/Contents Insurance</t>
  </si>
  <si>
    <t>Health Insurance</t>
  </si>
  <si>
    <t>Car Registration</t>
  </si>
  <si>
    <t>Savings</t>
  </si>
  <si>
    <t>Bonus</t>
  </si>
  <si>
    <t>Couch</t>
  </si>
  <si>
    <t>Table</t>
  </si>
  <si>
    <t>Cofee Table</t>
  </si>
  <si>
    <t>TV Unit</t>
  </si>
  <si>
    <t>Interest Charged</t>
  </si>
  <si>
    <t>Loan Remaining</t>
  </si>
  <si>
    <t>1-Mar</t>
  </si>
  <si>
    <t>1-Apr</t>
  </si>
  <si>
    <t>1-May</t>
  </si>
  <si>
    <t>1-Jun</t>
  </si>
  <si>
    <t>1-Jul</t>
  </si>
  <si>
    <t>1-Aug</t>
  </si>
  <si>
    <t>1-Sep</t>
  </si>
  <si>
    <t>1-Oct</t>
  </si>
  <si>
    <t>1-Nov</t>
  </si>
  <si>
    <t>1-Dec</t>
  </si>
  <si>
    <t>1-Jan</t>
  </si>
  <si>
    <t>1-Feb</t>
  </si>
  <si>
    <t>1-Mar2</t>
  </si>
  <si>
    <t>1-Apr3</t>
  </si>
  <si>
    <t>1-May4</t>
  </si>
  <si>
    <t>1-Jun5</t>
  </si>
  <si>
    <t>1-Jul6</t>
  </si>
  <si>
    <t>1-Aug7</t>
  </si>
  <si>
    <t>1-Sep8</t>
  </si>
  <si>
    <t>1-Oct9</t>
  </si>
  <si>
    <t>1-Nov10</t>
  </si>
  <si>
    <t>1-Dec11</t>
  </si>
  <si>
    <t>Standard Repay</t>
  </si>
  <si>
    <t>Standard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</si>
</sst>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 x14ac:knownFonts="1">
    <font>
      <sz val="9"/>
      <color theme="3"/>
      <name val="Century Gothic"/>
      <family val="1"/>
      <scheme val="minor"/>
    </font>
    <font>
      <sz val="11"/>
      <color theme="1"/>
      <name val="Century Gothic"/>
      <family val="2"/>
      <scheme val="minor"/>
    </font>
    <font>
      <i/>
      <sz val="10"/>
      <color theme="4" tint="-0.24994659260841701"/>
      <name val="Georgia"/>
      <family val="1"/>
      <scheme val="major"/>
    </font>
    <font>
      <sz val="22"/>
      <color theme="4" tint="-0.249977111117893"/>
      <name val="Century Gothic"/>
      <family val="2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9"/>
      <color theme="3"/>
      <name val="Century Gothic"/>
      <family val="1"/>
      <scheme val="minor"/>
    </font>
    <font>
      <b/>
      <sz val="11"/>
      <color theme="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9"/>
      <color theme="3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Protection="0">
      <alignment vertical="top"/>
    </xf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9" fillId="4" borderId="10" applyNumberFormat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/>
    <xf numFmtId="0" fontId="7" fillId="0" borderId="0" xfId="3" applyBorder="1">
      <alignment vertical="top"/>
    </xf>
    <xf numFmtId="0" fontId="0" fillId="0" borderId="0" xfId="0" applyBorder="1">
      <alignment vertical="center"/>
    </xf>
    <xf numFmtId="0" fontId="2" fillId="0" borderId="1" xfId="4" applyAlignment="1">
      <alignment vertical="center"/>
    </xf>
    <xf numFmtId="0" fontId="2" fillId="0" borderId="1" xfId="4" applyAlignment="1">
      <alignment horizontal="right" vertical="center" indent="2"/>
    </xf>
    <xf numFmtId="0" fontId="4" fillId="0" borderId="0" xfId="2" applyAlignment="1">
      <alignment horizontal="left" indent="1"/>
    </xf>
    <xf numFmtId="0" fontId="2" fillId="0" borderId="1" xfId="4" applyAlignment="1">
      <alignment horizontal="left" vertical="center"/>
    </xf>
    <xf numFmtId="165" fontId="6" fillId="0" borderId="0" xfId="5" applyNumberFormat="1" applyFont="1" applyAlignment="1">
      <alignment vertical="top"/>
    </xf>
    <xf numFmtId="165" fontId="5" fillId="0" borderId="0" xfId="5" applyNumberFormat="1" applyAlignment="1">
      <alignment vertical="top"/>
    </xf>
    <xf numFmtId="165" fontId="5" fillId="0" borderId="0" xfId="5" applyNumberFormat="1" applyBorder="1" applyAlignment="1">
      <alignment vertical="top"/>
    </xf>
    <xf numFmtId="165" fontId="5" fillId="0" borderId="2" xfId="5" applyNumberFormat="1" applyBorder="1" applyAlignment="1">
      <alignment horizontal="left" vertical="top"/>
    </xf>
    <xf numFmtId="0" fontId="7" fillId="0" borderId="0" xfId="3">
      <alignment vertical="top"/>
    </xf>
    <xf numFmtId="0" fontId="2" fillId="0" borderId="1" xfId="4" applyAlignment="1">
      <alignment horizontal="left" vertical="center"/>
    </xf>
    <xf numFmtId="165" fontId="5" fillId="0" borderId="2" xfId="5" applyNumberFormat="1" applyBorder="1" applyAlignment="1">
      <alignment horizontal="left" vertical="top"/>
    </xf>
    <xf numFmtId="14" fontId="0" fillId="0" borderId="0" xfId="1" applyNumberFormat="1" applyFont="1" applyAlignment="1">
      <alignment vertical="center"/>
    </xf>
    <xf numFmtId="44" fontId="0" fillId="0" borderId="0" xfId="6" applyFont="1" applyAlignment="1">
      <alignment vertical="center"/>
    </xf>
    <xf numFmtId="44" fontId="0" fillId="0" borderId="0" xfId="0" applyNumberFormat="1">
      <alignment vertical="center"/>
    </xf>
    <xf numFmtId="0" fontId="9" fillId="4" borderId="10" xfId="7" applyAlignment="1">
      <alignment vertical="center"/>
    </xf>
    <xf numFmtId="14" fontId="9" fillId="4" borderId="10" xfId="7" applyNumberFormat="1" applyAlignment="1">
      <alignment vertical="center"/>
    </xf>
    <xf numFmtId="0" fontId="10" fillId="3" borderId="9" xfId="8" applyFill="1" applyBorder="1" applyAlignment="1">
      <alignment vertical="center"/>
    </xf>
    <xf numFmtId="44" fontId="10" fillId="3" borderId="9" xfId="8" applyNumberFormat="1" applyFill="1" applyBorder="1" applyAlignment="1">
      <alignment vertical="center"/>
    </xf>
    <xf numFmtId="44" fontId="11" fillId="0" borderId="0" xfId="0" applyNumberFormat="1" applyFont="1">
      <alignment vertical="center"/>
    </xf>
    <xf numFmtId="164" fontId="5" fillId="0" borderId="2" xfId="5" applyNumberFormat="1" applyBorder="1" applyAlignment="1">
      <alignment horizontal="left" vertical="top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8" fontId="0" fillId="0" borderId="0" xfId="0" applyNumberFormat="1">
      <alignment vertical="center"/>
    </xf>
    <xf numFmtId="9" fontId="3" fillId="0" borderId="5" xfId="1" applyFont="1" applyFill="1" applyBorder="1" applyAlignment="1">
      <alignment horizontal="right" vertical="center" indent="1"/>
    </xf>
    <xf numFmtId="9" fontId="3" fillId="0" borderId="8" xfId="1" applyFont="1" applyFill="1" applyBorder="1" applyAlignment="1">
      <alignment horizontal="right" vertical="center" indent="1"/>
    </xf>
    <xf numFmtId="0" fontId="0" fillId="0" borderId="0" xfId="0" applyAlignment="1">
      <alignment horizont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</cellXfs>
  <cellStyles count="9">
    <cellStyle name="Check Cell" xfId="7" builtinId="23"/>
    <cellStyle name="Currency" xfId="6" builtinId="4"/>
    <cellStyle name="Explanatory Text" xfId="8" builtinId="53"/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1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22" formatCode="mmm\-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d/m/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TableStyleMedium2" defaultPivotStyle="PivotStyleLight16">
    <tableStyle name="Simple Monthly Budget" pivot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'Simple Monthly Budget'!$E$8:$K$8</c:f>
              <c:strCache>
                <c:ptCount val="5"/>
                <c:pt idx="0">
                  <c:v>Total Monthly Income</c:v>
                </c:pt>
                <c:pt idx="1">
                  <c:v>Total Monthly Expenses</c:v>
                </c:pt>
                <c:pt idx="2">
                  <c:v>Balance</c:v>
                </c:pt>
                <c:pt idx="3">
                  <c:v>Savings</c:v>
                </c:pt>
                <c:pt idx="4">
                  <c:v>Bonus</c:v>
                </c:pt>
              </c:strCache>
            </c:strRef>
          </c:cat>
          <c:val>
            <c:numRef>
              <c:f>'Simple Monthly Budget'!$E$9:$J$9</c:f>
              <c:numCache>
                <c:formatCode>"$"#,##0</c:formatCode>
                <c:ptCount val="6"/>
                <c:pt idx="0">
                  <c:v>6026.0</c:v>
                </c:pt>
                <c:pt idx="1">
                  <c:v>3987.409166666667</c:v>
                </c:pt>
                <c:pt idx="2">
                  <c:v>340.2954166666666</c:v>
                </c:pt>
                <c:pt idx="3" formatCode="&quot;$&quot;#,##0.00">
                  <c:v>1019.295416666667</c:v>
                </c:pt>
                <c:pt idx="4">
                  <c:v>679.0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1886455136"/>
        <c:axId val="1886456496"/>
      </c:barChart>
      <c:catAx>
        <c:axId val="188645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1886456496"/>
        <c:crosses val="autoZero"/>
        <c:auto val="1"/>
        <c:lblAlgn val="ctr"/>
        <c:lblOffset val="100"/>
        <c:noMultiLvlLbl val="0"/>
      </c:catAx>
      <c:valAx>
        <c:axId val="1886456496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86455136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Charged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Interst!$B$10:$B$265</c:f>
              <c:numCache>
                <c:formatCode>mmm\-yy</c:formatCode>
                <c:ptCount val="256"/>
                <c:pt idx="0">
                  <c:v>42430.0</c:v>
                </c:pt>
                <c:pt idx="1">
                  <c:v>42461.0</c:v>
                </c:pt>
                <c:pt idx="2">
                  <c:v>42491.0</c:v>
                </c:pt>
                <c:pt idx="3">
                  <c:v>42522.0</c:v>
                </c:pt>
                <c:pt idx="4">
                  <c:v>42552.0</c:v>
                </c:pt>
                <c:pt idx="5">
                  <c:v>42583.0</c:v>
                </c:pt>
                <c:pt idx="6">
                  <c:v>42614.0</c:v>
                </c:pt>
                <c:pt idx="7">
                  <c:v>42644.0</c:v>
                </c:pt>
                <c:pt idx="8">
                  <c:v>42675.0</c:v>
                </c:pt>
                <c:pt idx="9">
                  <c:v>42705.0</c:v>
                </c:pt>
                <c:pt idx="10">
                  <c:v>42736.0</c:v>
                </c:pt>
                <c:pt idx="11">
                  <c:v>42767.0</c:v>
                </c:pt>
                <c:pt idx="12">
                  <c:v>42795.0</c:v>
                </c:pt>
                <c:pt idx="13">
                  <c:v>42826.0</c:v>
                </c:pt>
                <c:pt idx="14">
                  <c:v>42856.0</c:v>
                </c:pt>
                <c:pt idx="15">
                  <c:v>42887.0</c:v>
                </c:pt>
                <c:pt idx="16">
                  <c:v>42917.0</c:v>
                </c:pt>
                <c:pt idx="17">
                  <c:v>42948.0</c:v>
                </c:pt>
                <c:pt idx="18">
                  <c:v>42979.0</c:v>
                </c:pt>
                <c:pt idx="19">
                  <c:v>43009.0</c:v>
                </c:pt>
                <c:pt idx="20">
                  <c:v>43040.0</c:v>
                </c:pt>
                <c:pt idx="21">
                  <c:v>43070.0</c:v>
                </c:pt>
                <c:pt idx="22">
                  <c:v>43101.0</c:v>
                </c:pt>
                <c:pt idx="23">
                  <c:v>43132.0</c:v>
                </c:pt>
                <c:pt idx="24">
                  <c:v>43160.0</c:v>
                </c:pt>
                <c:pt idx="25">
                  <c:v>43191.0</c:v>
                </c:pt>
                <c:pt idx="26">
                  <c:v>43221.0</c:v>
                </c:pt>
                <c:pt idx="27">
                  <c:v>43252.0</c:v>
                </c:pt>
                <c:pt idx="28">
                  <c:v>43282.0</c:v>
                </c:pt>
                <c:pt idx="29">
                  <c:v>43313.0</c:v>
                </c:pt>
                <c:pt idx="30">
                  <c:v>43344.0</c:v>
                </c:pt>
                <c:pt idx="31">
                  <c:v>43374.0</c:v>
                </c:pt>
                <c:pt idx="32">
                  <c:v>43405.0</c:v>
                </c:pt>
                <c:pt idx="33">
                  <c:v>43435.0</c:v>
                </c:pt>
                <c:pt idx="34">
                  <c:v>43466.0</c:v>
                </c:pt>
                <c:pt idx="35">
                  <c:v>43497.0</c:v>
                </c:pt>
                <c:pt idx="36">
                  <c:v>43525.0</c:v>
                </c:pt>
                <c:pt idx="37">
                  <c:v>43556.0</c:v>
                </c:pt>
                <c:pt idx="38">
                  <c:v>43586.0</c:v>
                </c:pt>
                <c:pt idx="39">
                  <c:v>43617.0</c:v>
                </c:pt>
                <c:pt idx="40">
                  <c:v>43647.0</c:v>
                </c:pt>
                <c:pt idx="41">
                  <c:v>43678.0</c:v>
                </c:pt>
                <c:pt idx="42">
                  <c:v>43709.0</c:v>
                </c:pt>
                <c:pt idx="43">
                  <c:v>43739.0</c:v>
                </c:pt>
                <c:pt idx="44">
                  <c:v>43770.0</c:v>
                </c:pt>
                <c:pt idx="45">
                  <c:v>43800.0</c:v>
                </c:pt>
                <c:pt idx="46">
                  <c:v>43831.0</c:v>
                </c:pt>
                <c:pt idx="47">
                  <c:v>43862.0</c:v>
                </c:pt>
                <c:pt idx="48">
                  <c:v>43891.0</c:v>
                </c:pt>
                <c:pt idx="49">
                  <c:v>43922.0</c:v>
                </c:pt>
                <c:pt idx="50">
                  <c:v>43952.0</c:v>
                </c:pt>
                <c:pt idx="51">
                  <c:v>43983.0</c:v>
                </c:pt>
                <c:pt idx="52">
                  <c:v>44013.0</c:v>
                </c:pt>
                <c:pt idx="53">
                  <c:v>44044.0</c:v>
                </c:pt>
                <c:pt idx="54">
                  <c:v>44075.0</c:v>
                </c:pt>
                <c:pt idx="55">
                  <c:v>44105.0</c:v>
                </c:pt>
                <c:pt idx="56">
                  <c:v>44136.0</c:v>
                </c:pt>
                <c:pt idx="57">
                  <c:v>44166.0</c:v>
                </c:pt>
                <c:pt idx="58">
                  <c:v>44197.0</c:v>
                </c:pt>
                <c:pt idx="59">
                  <c:v>44228.0</c:v>
                </c:pt>
                <c:pt idx="60">
                  <c:v>44256.0</c:v>
                </c:pt>
                <c:pt idx="61">
                  <c:v>44287.0</c:v>
                </c:pt>
                <c:pt idx="62">
                  <c:v>44317.0</c:v>
                </c:pt>
                <c:pt idx="63">
                  <c:v>44348.0</c:v>
                </c:pt>
                <c:pt idx="64">
                  <c:v>44378.0</c:v>
                </c:pt>
                <c:pt idx="65">
                  <c:v>44409.0</c:v>
                </c:pt>
                <c:pt idx="66">
                  <c:v>44440.0</c:v>
                </c:pt>
                <c:pt idx="67">
                  <c:v>44470.0</c:v>
                </c:pt>
                <c:pt idx="68">
                  <c:v>44501.0</c:v>
                </c:pt>
                <c:pt idx="69">
                  <c:v>44531.0</c:v>
                </c:pt>
                <c:pt idx="70">
                  <c:v>44562.0</c:v>
                </c:pt>
                <c:pt idx="71">
                  <c:v>44593.0</c:v>
                </c:pt>
                <c:pt idx="72">
                  <c:v>44621.0</c:v>
                </c:pt>
                <c:pt idx="73">
                  <c:v>44652.0</c:v>
                </c:pt>
                <c:pt idx="74">
                  <c:v>44682.0</c:v>
                </c:pt>
                <c:pt idx="75">
                  <c:v>44713.0</c:v>
                </c:pt>
                <c:pt idx="76">
                  <c:v>44743.0</c:v>
                </c:pt>
                <c:pt idx="77">
                  <c:v>44774.0</c:v>
                </c:pt>
                <c:pt idx="78">
                  <c:v>44805.0</c:v>
                </c:pt>
                <c:pt idx="79">
                  <c:v>44835.0</c:v>
                </c:pt>
                <c:pt idx="80">
                  <c:v>44866.0</c:v>
                </c:pt>
                <c:pt idx="81">
                  <c:v>44896.0</c:v>
                </c:pt>
                <c:pt idx="82">
                  <c:v>44927.0</c:v>
                </c:pt>
                <c:pt idx="83">
                  <c:v>44958.0</c:v>
                </c:pt>
                <c:pt idx="84">
                  <c:v>44986.0</c:v>
                </c:pt>
                <c:pt idx="85">
                  <c:v>45017.0</c:v>
                </c:pt>
                <c:pt idx="86">
                  <c:v>45047.0</c:v>
                </c:pt>
                <c:pt idx="87">
                  <c:v>45078.0</c:v>
                </c:pt>
                <c:pt idx="88">
                  <c:v>45108.0</c:v>
                </c:pt>
                <c:pt idx="89">
                  <c:v>45139.0</c:v>
                </c:pt>
                <c:pt idx="90">
                  <c:v>45170.0</c:v>
                </c:pt>
                <c:pt idx="91">
                  <c:v>45200.0</c:v>
                </c:pt>
                <c:pt idx="92">
                  <c:v>45231.0</c:v>
                </c:pt>
                <c:pt idx="93">
                  <c:v>45261.0</c:v>
                </c:pt>
                <c:pt idx="94">
                  <c:v>45292.0</c:v>
                </c:pt>
                <c:pt idx="95">
                  <c:v>45323.0</c:v>
                </c:pt>
                <c:pt idx="96">
                  <c:v>45352.0</c:v>
                </c:pt>
                <c:pt idx="97">
                  <c:v>45383.0</c:v>
                </c:pt>
                <c:pt idx="98">
                  <c:v>45413.0</c:v>
                </c:pt>
                <c:pt idx="99">
                  <c:v>45444.0</c:v>
                </c:pt>
                <c:pt idx="100">
                  <c:v>45474.0</c:v>
                </c:pt>
                <c:pt idx="101">
                  <c:v>45505.0</c:v>
                </c:pt>
                <c:pt idx="102">
                  <c:v>45536.0</c:v>
                </c:pt>
                <c:pt idx="103">
                  <c:v>45566.0</c:v>
                </c:pt>
                <c:pt idx="104">
                  <c:v>45597.0</c:v>
                </c:pt>
                <c:pt idx="105">
                  <c:v>45627.0</c:v>
                </c:pt>
                <c:pt idx="106">
                  <c:v>45658.0</c:v>
                </c:pt>
                <c:pt idx="107">
                  <c:v>45689.0</c:v>
                </c:pt>
                <c:pt idx="108">
                  <c:v>45717.0</c:v>
                </c:pt>
                <c:pt idx="109">
                  <c:v>45748.0</c:v>
                </c:pt>
                <c:pt idx="110">
                  <c:v>45778.0</c:v>
                </c:pt>
                <c:pt idx="111">
                  <c:v>45809.0</c:v>
                </c:pt>
                <c:pt idx="112">
                  <c:v>45839.0</c:v>
                </c:pt>
                <c:pt idx="113">
                  <c:v>45870.0</c:v>
                </c:pt>
                <c:pt idx="114">
                  <c:v>45901.0</c:v>
                </c:pt>
                <c:pt idx="115">
                  <c:v>45931.0</c:v>
                </c:pt>
                <c:pt idx="116">
                  <c:v>45962.0</c:v>
                </c:pt>
                <c:pt idx="117">
                  <c:v>45992.0</c:v>
                </c:pt>
                <c:pt idx="118">
                  <c:v>46023.0</c:v>
                </c:pt>
                <c:pt idx="119">
                  <c:v>46054.0</c:v>
                </c:pt>
                <c:pt idx="120">
                  <c:v>46082.0</c:v>
                </c:pt>
                <c:pt idx="121">
                  <c:v>46113.0</c:v>
                </c:pt>
                <c:pt idx="122">
                  <c:v>46143.0</c:v>
                </c:pt>
                <c:pt idx="123">
                  <c:v>46174.0</c:v>
                </c:pt>
                <c:pt idx="124">
                  <c:v>46204.0</c:v>
                </c:pt>
                <c:pt idx="125">
                  <c:v>46235.0</c:v>
                </c:pt>
                <c:pt idx="126">
                  <c:v>46266.0</c:v>
                </c:pt>
                <c:pt idx="127">
                  <c:v>46296.0</c:v>
                </c:pt>
                <c:pt idx="128">
                  <c:v>46327.0</c:v>
                </c:pt>
                <c:pt idx="129">
                  <c:v>46357.0</c:v>
                </c:pt>
                <c:pt idx="130">
                  <c:v>46388.0</c:v>
                </c:pt>
                <c:pt idx="131">
                  <c:v>46419.0</c:v>
                </c:pt>
                <c:pt idx="132">
                  <c:v>46447.0</c:v>
                </c:pt>
                <c:pt idx="133">
                  <c:v>46478.0</c:v>
                </c:pt>
                <c:pt idx="134">
                  <c:v>46508.0</c:v>
                </c:pt>
                <c:pt idx="135">
                  <c:v>46539.0</c:v>
                </c:pt>
                <c:pt idx="136">
                  <c:v>46569.0</c:v>
                </c:pt>
                <c:pt idx="137">
                  <c:v>46600.0</c:v>
                </c:pt>
                <c:pt idx="138">
                  <c:v>46631.0</c:v>
                </c:pt>
                <c:pt idx="139">
                  <c:v>46661.0</c:v>
                </c:pt>
                <c:pt idx="140">
                  <c:v>46692.0</c:v>
                </c:pt>
                <c:pt idx="141">
                  <c:v>46722.0</c:v>
                </c:pt>
                <c:pt idx="142">
                  <c:v>46753.0</c:v>
                </c:pt>
                <c:pt idx="143">
                  <c:v>46784.0</c:v>
                </c:pt>
                <c:pt idx="144">
                  <c:v>46813.0</c:v>
                </c:pt>
                <c:pt idx="145">
                  <c:v>46844.0</c:v>
                </c:pt>
                <c:pt idx="146">
                  <c:v>46874.0</c:v>
                </c:pt>
                <c:pt idx="147">
                  <c:v>46905.0</c:v>
                </c:pt>
                <c:pt idx="148">
                  <c:v>46935.0</c:v>
                </c:pt>
                <c:pt idx="149">
                  <c:v>46966.0</c:v>
                </c:pt>
                <c:pt idx="150">
                  <c:v>46997.0</c:v>
                </c:pt>
                <c:pt idx="151">
                  <c:v>47027.0</c:v>
                </c:pt>
                <c:pt idx="152">
                  <c:v>47058.0</c:v>
                </c:pt>
                <c:pt idx="153">
                  <c:v>47088.0</c:v>
                </c:pt>
                <c:pt idx="154">
                  <c:v>47119.0</c:v>
                </c:pt>
                <c:pt idx="155">
                  <c:v>47150.0</c:v>
                </c:pt>
                <c:pt idx="156">
                  <c:v>47178.0</c:v>
                </c:pt>
                <c:pt idx="157">
                  <c:v>47209.0</c:v>
                </c:pt>
              </c:numCache>
            </c:numRef>
          </c:cat>
          <c:val>
            <c:numRef>
              <c:f>Interst!$C$10:$C$265</c:f>
              <c:numCache>
                <c:formatCode>"$"#,##0.00</c:formatCode>
                <c:ptCount val="256"/>
                <c:pt idx="0">
                  <c:v>979.67</c:v>
                </c:pt>
                <c:pt idx="1">
                  <c:v>1289.6</c:v>
                </c:pt>
                <c:pt idx="2">
                  <c:v>1380.33</c:v>
                </c:pt>
                <c:pt idx="3">
                  <c:v>1250.19</c:v>
                </c:pt>
                <c:pt idx="4">
                  <c:v>1205.36</c:v>
                </c:pt>
                <c:pt idx="5">
                  <c:v>1354.11</c:v>
                </c:pt>
                <c:pt idx="6">
                  <c:v>1207.64</c:v>
                </c:pt>
                <c:pt idx="7" formatCode="&quot;$&quot;#,##0.00_);[Red]\(&quot;$&quot;#,##0.00\)">
                  <c:v>1207.64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394576"/>
        <c:axId val="1882396896"/>
      </c:lineChart>
      <c:dateAx>
        <c:axId val="1882394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96896"/>
        <c:crosses val="autoZero"/>
        <c:auto val="1"/>
        <c:lblOffset val="100"/>
        <c:baseTimeUnit val="months"/>
      </c:dateAx>
      <c:valAx>
        <c:axId val="18823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Interst!$E$9</c:f>
              <c:strCache>
                <c:ptCount val="1"/>
                <c:pt idx="0">
                  <c:v>Standard Repay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Interst!$B$10:$B$67</c:f>
              <c:numCache>
                <c:formatCode>mmm\-yy</c:formatCode>
                <c:ptCount val="58"/>
                <c:pt idx="0">
                  <c:v>42430.0</c:v>
                </c:pt>
                <c:pt idx="1">
                  <c:v>42461.0</c:v>
                </c:pt>
                <c:pt idx="2">
                  <c:v>42491.0</c:v>
                </c:pt>
                <c:pt idx="3">
                  <c:v>42522.0</c:v>
                </c:pt>
                <c:pt idx="4">
                  <c:v>42552.0</c:v>
                </c:pt>
                <c:pt idx="5">
                  <c:v>42583.0</c:v>
                </c:pt>
                <c:pt idx="6">
                  <c:v>42614.0</c:v>
                </c:pt>
                <c:pt idx="7">
                  <c:v>42644.0</c:v>
                </c:pt>
                <c:pt idx="8">
                  <c:v>42675.0</c:v>
                </c:pt>
                <c:pt idx="9">
                  <c:v>42705.0</c:v>
                </c:pt>
                <c:pt idx="10">
                  <c:v>42736.0</c:v>
                </c:pt>
                <c:pt idx="11">
                  <c:v>42767.0</c:v>
                </c:pt>
                <c:pt idx="12">
                  <c:v>42795.0</c:v>
                </c:pt>
                <c:pt idx="13">
                  <c:v>42826.0</c:v>
                </c:pt>
                <c:pt idx="14">
                  <c:v>42856.0</c:v>
                </c:pt>
                <c:pt idx="15">
                  <c:v>42887.0</c:v>
                </c:pt>
                <c:pt idx="16">
                  <c:v>42917.0</c:v>
                </c:pt>
                <c:pt idx="17">
                  <c:v>42948.0</c:v>
                </c:pt>
                <c:pt idx="18">
                  <c:v>42979.0</c:v>
                </c:pt>
                <c:pt idx="19">
                  <c:v>43009.0</c:v>
                </c:pt>
                <c:pt idx="20">
                  <c:v>43040.0</c:v>
                </c:pt>
                <c:pt idx="21">
                  <c:v>43070.0</c:v>
                </c:pt>
                <c:pt idx="22">
                  <c:v>43101.0</c:v>
                </c:pt>
                <c:pt idx="23">
                  <c:v>43132.0</c:v>
                </c:pt>
                <c:pt idx="24">
                  <c:v>43160.0</c:v>
                </c:pt>
                <c:pt idx="25">
                  <c:v>43191.0</c:v>
                </c:pt>
                <c:pt idx="26">
                  <c:v>43221.0</c:v>
                </c:pt>
                <c:pt idx="27">
                  <c:v>43252.0</c:v>
                </c:pt>
                <c:pt idx="28">
                  <c:v>43282.0</c:v>
                </c:pt>
                <c:pt idx="29">
                  <c:v>43313.0</c:v>
                </c:pt>
                <c:pt idx="30">
                  <c:v>43344.0</c:v>
                </c:pt>
                <c:pt idx="31">
                  <c:v>43374.0</c:v>
                </c:pt>
                <c:pt idx="32">
                  <c:v>43405.0</c:v>
                </c:pt>
                <c:pt idx="33">
                  <c:v>43435.0</c:v>
                </c:pt>
                <c:pt idx="34">
                  <c:v>43466.0</c:v>
                </c:pt>
                <c:pt idx="35">
                  <c:v>43497.0</c:v>
                </c:pt>
                <c:pt idx="36">
                  <c:v>43525.0</c:v>
                </c:pt>
                <c:pt idx="37">
                  <c:v>43556.0</c:v>
                </c:pt>
                <c:pt idx="38">
                  <c:v>43586.0</c:v>
                </c:pt>
                <c:pt idx="39">
                  <c:v>43617.0</c:v>
                </c:pt>
                <c:pt idx="40">
                  <c:v>43647.0</c:v>
                </c:pt>
                <c:pt idx="41">
                  <c:v>43678.0</c:v>
                </c:pt>
                <c:pt idx="42">
                  <c:v>43709.0</c:v>
                </c:pt>
                <c:pt idx="43">
                  <c:v>43739.0</c:v>
                </c:pt>
                <c:pt idx="44">
                  <c:v>43770.0</c:v>
                </c:pt>
                <c:pt idx="45">
                  <c:v>43800.0</c:v>
                </c:pt>
                <c:pt idx="46">
                  <c:v>43831.0</c:v>
                </c:pt>
                <c:pt idx="47">
                  <c:v>43862.0</c:v>
                </c:pt>
                <c:pt idx="48">
                  <c:v>43891.0</c:v>
                </c:pt>
                <c:pt idx="49">
                  <c:v>43922.0</c:v>
                </c:pt>
                <c:pt idx="50">
                  <c:v>43952.0</c:v>
                </c:pt>
                <c:pt idx="51">
                  <c:v>43983.0</c:v>
                </c:pt>
                <c:pt idx="52">
                  <c:v>44013.0</c:v>
                </c:pt>
                <c:pt idx="53">
                  <c:v>44044.0</c:v>
                </c:pt>
                <c:pt idx="54">
                  <c:v>44075.0</c:v>
                </c:pt>
                <c:pt idx="55">
                  <c:v>44105.0</c:v>
                </c:pt>
                <c:pt idx="56">
                  <c:v>44136.0</c:v>
                </c:pt>
                <c:pt idx="57">
                  <c:v>44166.0</c:v>
                </c:pt>
              </c:numCache>
            </c:numRef>
          </c:cat>
          <c:val>
            <c:numRef>
              <c:f>Interst!$E$10:$E$67</c:f>
              <c:numCache>
                <c:formatCode>"$"#,##0.00</c:formatCode>
                <c:ptCount val="58"/>
                <c:pt idx="0">
                  <c:v>371219.67</c:v>
                </c:pt>
                <c:pt idx="1">
                  <c:v>370108.92</c:v>
                </c:pt>
                <c:pt idx="2">
                  <c:v>369088.9</c:v>
                </c:pt>
                <c:pt idx="3">
                  <c:v>367938.74</c:v>
                </c:pt>
                <c:pt idx="4">
                  <c:v>366743.75</c:v>
                </c:pt>
                <c:pt idx="5">
                  <c:v>365420.09</c:v>
                </c:pt>
                <c:pt idx="6">
                  <c:v>361648.72</c:v>
                </c:pt>
                <c:pt idx="7">
                  <c:v>360333.66616</c:v>
                </c:pt>
                <c:pt idx="8">
                  <c:v>357933.66616</c:v>
                </c:pt>
                <c:pt idx="9">
                  <c:v>355533.66616</c:v>
                </c:pt>
                <c:pt idx="10">
                  <c:v>353133.66616</c:v>
                </c:pt>
                <c:pt idx="11">
                  <c:v>350733.66616</c:v>
                </c:pt>
                <c:pt idx="12">
                  <c:v>348333.66616</c:v>
                </c:pt>
                <c:pt idx="13">
                  <c:v>345933.66616</c:v>
                </c:pt>
                <c:pt idx="14">
                  <c:v>343533.66616</c:v>
                </c:pt>
                <c:pt idx="15">
                  <c:v>341133.66616</c:v>
                </c:pt>
                <c:pt idx="16">
                  <c:v>338733.66616</c:v>
                </c:pt>
                <c:pt idx="17">
                  <c:v>336333.66616</c:v>
                </c:pt>
                <c:pt idx="18">
                  <c:v>333933.66616</c:v>
                </c:pt>
                <c:pt idx="19">
                  <c:v>331533.66616</c:v>
                </c:pt>
                <c:pt idx="20">
                  <c:v>329133.66616</c:v>
                </c:pt>
                <c:pt idx="21">
                  <c:v>326733.66616</c:v>
                </c:pt>
                <c:pt idx="22">
                  <c:v>324333.66616</c:v>
                </c:pt>
                <c:pt idx="23">
                  <c:v>321933.66616</c:v>
                </c:pt>
                <c:pt idx="24">
                  <c:v>319533.66616</c:v>
                </c:pt>
                <c:pt idx="25">
                  <c:v>317133.66616</c:v>
                </c:pt>
                <c:pt idx="26">
                  <c:v>314733.66616</c:v>
                </c:pt>
                <c:pt idx="27">
                  <c:v>312333.66616</c:v>
                </c:pt>
                <c:pt idx="28">
                  <c:v>309933.66616</c:v>
                </c:pt>
                <c:pt idx="29">
                  <c:v>307533.66616</c:v>
                </c:pt>
                <c:pt idx="30">
                  <c:v>305133.66616</c:v>
                </c:pt>
                <c:pt idx="31">
                  <c:v>302733.66616</c:v>
                </c:pt>
                <c:pt idx="32">
                  <c:v>300333.66616</c:v>
                </c:pt>
                <c:pt idx="33">
                  <c:v>297933.66616</c:v>
                </c:pt>
                <c:pt idx="34">
                  <c:v>295533.66616</c:v>
                </c:pt>
                <c:pt idx="35">
                  <c:v>293133.66616</c:v>
                </c:pt>
                <c:pt idx="36">
                  <c:v>290733.66616</c:v>
                </c:pt>
                <c:pt idx="37">
                  <c:v>288333.66616</c:v>
                </c:pt>
                <c:pt idx="38">
                  <c:v>285933.66616</c:v>
                </c:pt>
                <c:pt idx="39">
                  <c:v>283533.66616</c:v>
                </c:pt>
                <c:pt idx="40">
                  <c:v>281133.66616</c:v>
                </c:pt>
                <c:pt idx="41">
                  <c:v>278733.66616</c:v>
                </c:pt>
                <c:pt idx="42">
                  <c:v>276333.66616</c:v>
                </c:pt>
                <c:pt idx="43">
                  <c:v>273933.66616</c:v>
                </c:pt>
                <c:pt idx="44">
                  <c:v>271533.66616</c:v>
                </c:pt>
                <c:pt idx="45">
                  <c:v>269133.66616</c:v>
                </c:pt>
                <c:pt idx="46">
                  <c:v>266733.66616</c:v>
                </c:pt>
                <c:pt idx="47">
                  <c:v>264333.66616</c:v>
                </c:pt>
                <c:pt idx="48">
                  <c:v>261933.66616</c:v>
                </c:pt>
                <c:pt idx="49">
                  <c:v>259533.66616</c:v>
                </c:pt>
                <c:pt idx="50">
                  <c:v>257133.66616</c:v>
                </c:pt>
                <c:pt idx="51">
                  <c:v>254733.66616</c:v>
                </c:pt>
                <c:pt idx="52">
                  <c:v>252333.66616</c:v>
                </c:pt>
                <c:pt idx="53">
                  <c:v>249933.66616</c:v>
                </c:pt>
                <c:pt idx="54">
                  <c:v>247533.66616</c:v>
                </c:pt>
                <c:pt idx="55">
                  <c:v>245133.66616</c:v>
                </c:pt>
                <c:pt idx="56">
                  <c:v>242733.66616</c:v>
                </c:pt>
                <c:pt idx="57">
                  <c:v>240333.66616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Interst!$D$9</c:f>
              <c:strCache>
                <c:ptCount val="1"/>
                <c:pt idx="0">
                  <c:v>Loan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Interst!$B$10:$B$67</c:f>
              <c:numCache>
                <c:formatCode>mmm\-yy</c:formatCode>
                <c:ptCount val="58"/>
                <c:pt idx="0">
                  <c:v>42430.0</c:v>
                </c:pt>
                <c:pt idx="1">
                  <c:v>42461.0</c:v>
                </c:pt>
                <c:pt idx="2">
                  <c:v>42491.0</c:v>
                </c:pt>
                <c:pt idx="3">
                  <c:v>42522.0</c:v>
                </c:pt>
                <c:pt idx="4">
                  <c:v>42552.0</c:v>
                </c:pt>
                <c:pt idx="5">
                  <c:v>42583.0</c:v>
                </c:pt>
                <c:pt idx="6">
                  <c:v>42614.0</c:v>
                </c:pt>
                <c:pt idx="7">
                  <c:v>42644.0</c:v>
                </c:pt>
                <c:pt idx="8">
                  <c:v>42675.0</c:v>
                </c:pt>
                <c:pt idx="9">
                  <c:v>42705.0</c:v>
                </c:pt>
                <c:pt idx="10">
                  <c:v>42736.0</c:v>
                </c:pt>
                <c:pt idx="11">
                  <c:v>42767.0</c:v>
                </c:pt>
                <c:pt idx="12">
                  <c:v>42795.0</c:v>
                </c:pt>
                <c:pt idx="13">
                  <c:v>42826.0</c:v>
                </c:pt>
                <c:pt idx="14">
                  <c:v>42856.0</c:v>
                </c:pt>
                <c:pt idx="15">
                  <c:v>42887.0</c:v>
                </c:pt>
                <c:pt idx="16">
                  <c:v>42917.0</c:v>
                </c:pt>
                <c:pt idx="17">
                  <c:v>42948.0</c:v>
                </c:pt>
                <c:pt idx="18">
                  <c:v>42979.0</c:v>
                </c:pt>
                <c:pt idx="19">
                  <c:v>43009.0</c:v>
                </c:pt>
                <c:pt idx="20">
                  <c:v>43040.0</c:v>
                </c:pt>
                <c:pt idx="21">
                  <c:v>43070.0</c:v>
                </c:pt>
                <c:pt idx="22">
                  <c:v>43101.0</c:v>
                </c:pt>
                <c:pt idx="23">
                  <c:v>43132.0</c:v>
                </c:pt>
                <c:pt idx="24">
                  <c:v>43160.0</c:v>
                </c:pt>
                <c:pt idx="25">
                  <c:v>43191.0</c:v>
                </c:pt>
                <c:pt idx="26">
                  <c:v>43221.0</c:v>
                </c:pt>
                <c:pt idx="27">
                  <c:v>43252.0</c:v>
                </c:pt>
                <c:pt idx="28">
                  <c:v>43282.0</c:v>
                </c:pt>
                <c:pt idx="29">
                  <c:v>43313.0</c:v>
                </c:pt>
                <c:pt idx="30">
                  <c:v>43344.0</c:v>
                </c:pt>
                <c:pt idx="31">
                  <c:v>43374.0</c:v>
                </c:pt>
                <c:pt idx="32">
                  <c:v>43405.0</c:v>
                </c:pt>
                <c:pt idx="33">
                  <c:v>43435.0</c:v>
                </c:pt>
                <c:pt idx="34">
                  <c:v>43466.0</c:v>
                </c:pt>
                <c:pt idx="35">
                  <c:v>43497.0</c:v>
                </c:pt>
                <c:pt idx="36">
                  <c:v>43525.0</c:v>
                </c:pt>
                <c:pt idx="37">
                  <c:v>43556.0</c:v>
                </c:pt>
                <c:pt idx="38">
                  <c:v>43586.0</c:v>
                </c:pt>
                <c:pt idx="39">
                  <c:v>43617.0</c:v>
                </c:pt>
                <c:pt idx="40">
                  <c:v>43647.0</c:v>
                </c:pt>
                <c:pt idx="41">
                  <c:v>43678.0</c:v>
                </c:pt>
                <c:pt idx="42">
                  <c:v>43709.0</c:v>
                </c:pt>
                <c:pt idx="43">
                  <c:v>43739.0</c:v>
                </c:pt>
                <c:pt idx="44">
                  <c:v>43770.0</c:v>
                </c:pt>
                <c:pt idx="45">
                  <c:v>43800.0</c:v>
                </c:pt>
                <c:pt idx="46">
                  <c:v>43831.0</c:v>
                </c:pt>
                <c:pt idx="47">
                  <c:v>43862.0</c:v>
                </c:pt>
                <c:pt idx="48">
                  <c:v>43891.0</c:v>
                </c:pt>
                <c:pt idx="49">
                  <c:v>43922.0</c:v>
                </c:pt>
                <c:pt idx="50">
                  <c:v>43952.0</c:v>
                </c:pt>
                <c:pt idx="51">
                  <c:v>43983.0</c:v>
                </c:pt>
                <c:pt idx="52">
                  <c:v>44013.0</c:v>
                </c:pt>
                <c:pt idx="53">
                  <c:v>44044.0</c:v>
                </c:pt>
                <c:pt idx="54">
                  <c:v>44075.0</c:v>
                </c:pt>
                <c:pt idx="55">
                  <c:v>44105.0</c:v>
                </c:pt>
                <c:pt idx="56">
                  <c:v>44136.0</c:v>
                </c:pt>
                <c:pt idx="57">
                  <c:v>44166.0</c:v>
                </c:pt>
              </c:numCache>
            </c:numRef>
          </c:cat>
          <c:val>
            <c:numRef>
              <c:f>Interst!$D$10:$D$67</c:f>
              <c:numCache>
                <c:formatCode>"$"#,##0.00</c:formatCode>
                <c:ptCount val="58"/>
                <c:pt idx="0">
                  <c:v>371219.67</c:v>
                </c:pt>
                <c:pt idx="1">
                  <c:v>370108.92</c:v>
                </c:pt>
                <c:pt idx="2">
                  <c:v>369088.9</c:v>
                </c:pt>
                <c:pt idx="3">
                  <c:v>367938.74</c:v>
                </c:pt>
                <c:pt idx="4">
                  <c:v>366743.75</c:v>
                </c:pt>
                <c:pt idx="5">
                  <c:v>365420.09</c:v>
                </c:pt>
                <c:pt idx="6">
                  <c:v>364048.72</c:v>
                </c:pt>
                <c:pt idx="7">
                  <c:v>361689.83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765520"/>
        <c:axId val="1882767840"/>
      </c:lineChart>
      <c:dateAx>
        <c:axId val="1882765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67840"/>
        <c:crosses val="autoZero"/>
        <c:auto val="1"/>
        <c:lblOffset val="100"/>
        <c:baseTimeUnit val="months"/>
      </c:dateAx>
      <c:valAx>
        <c:axId val="18827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10</xdr:row>
      <xdr:rowOff>166688</xdr:rowOff>
    </xdr:from>
    <xdr:to>
      <xdr:col>8</xdr:col>
      <xdr:colOff>47625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27</xdr:row>
      <xdr:rowOff>123826</xdr:rowOff>
    </xdr:from>
    <xdr:to>
      <xdr:col>3</xdr:col>
      <xdr:colOff>10668</xdr:colOff>
      <xdr:row>29</xdr:row>
      <xdr:rowOff>219075</xdr:rowOff>
    </xdr:to>
    <xdr:sp macro="" textlink="">
      <xdr:nvSpPr>
        <xdr:cNvPr id="4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00025" y="7572376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30</xdr:row>
      <xdr:rowOff>176212</xdr:rowOff>
    </xdr:from>
    <xdr:to>
      <xdr:col>14</xdr:col>
      <xdr:colOff>52387</xdr:colOff>
      <xdr:row>46</xdr:row>
      <xdr:rowOff>23812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7</xdr:row>
      <xdr:rowOff>80961</xdr:rowOff>
    </xdr:from>
    <xdr:to>
      <xdr:col>21</xdr:col>
      <xdr:colOff>0</xdr:colOff>
      <xdr:row>29</xdr:row>
      <xdr:rowOff>123824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Income" displayName="tblIncome" ref="B4:C7">
  <autoFilter ref="B4:C7"/>
  <tableColumns count="2">
    <tableColumn id="1" name="Item" totalsRowLabel="Total"/>
    <tableColumn id="2" name="Amount" totalsRowFunction="sum" dataDxfId="12" totalsRowDxfId="11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2.xml><?xml version="1.0" encoding="utf-8"?>
<table xmlns="http://schemas.openxmlformats.org/spreadsheetml/2006/main" id="2" name="tblExpenses" displayName="tblExpenses" ref="B10:C27">
  <autoFilter ref="B10:C27"/>
  <tableColumns count="2">
    <tableColumn id="1" name="Item" totalsRowLabel="Total"/>
    <tableColumn id="2" name="Amount" totalsRowFunction="sum" dataDxfId="10" totalsRowDxfId="9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ables/table3.xml><?xml version="1.0" encoding="utf-8"?>
<table xmlns="http://schemas.openxmlformats.org/spreadsheetml/2006/main" id="3" name="Table3" displayName="Table3" ref="B3:W5" totalsRowShown="0" headerRowDxfId="8">
  <autoFilter ref="B3:W5"/>
  <tableColumns count="22">
    <tableColumn id="1" name="1-Mar"/>
    <tableColumn id="2" name="1-Apr" dataDxfId="7"/>
    <tableColumn id="3" name="1-May" dataDxfId="6"/>
    <tableColumn id="4" name="1-Jun" dataDxfId="5"/>
    <tableColumn id="5" name="1-Jul" dataDxfId="4"/>
    <tableColumn id="6" name="1-Aug"/>
    <tableColumn id="7" name="1-Sep"/>
    <tableColumn id="8" name="1-Oct"/>
    <tableColumn id="9" name="1-Nov"/>
    <tableColumn id="10" name="1-Dec"/>
    <tableColumn id="11" name="1-Jan"/>
    <tableColumn id="12" name="1-Feb"/>
    <tableColumn id="13" name="1-Mar2"/>
    <tableColumn id="14" name="1-Apr3"/>
    <tableColumn id="15" name="1-May4"/>
    <tableColumn id="16" name="1-Jun5"/>
    <tableColumn id="17" name="1-Jul6"/>
    <tableColumn id="18" name="1-Aug7"/>
    <tableColumn id="19" name="1-Sep8"/>
    <tableColumn id="20" name="1-Oct9"/>
    <tableColumn id="21" name="1-Nov10"/>
    <tableColumn id="22" name="1-Dec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9:F265" totalsRowShown="0">
  <autoFilter ref="B9:F265"/>
  <tableColumns count="5">
    <tableColumn id="1" name="Date" dataDxfId="3"/>
    <tableColumn id="2" name="Interest Charged"/>
    <tableColumn id="3" name="Loan Remaining" dataDxfId="2"/>
    <tableColumn id="4" name="Standard Repay" dataDxfId="1"/>
    <tableColumn id="5" name="Standard int" dataDxfId="0">
      <calculatedColumnFormula>A8*Table5[[#This Row],[Standard Repay]]</calculatedColumnFormula>
    </tableColumn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6" workbookViewId="0">
      <selection activeCell="G46" sqref="G46"/>
    </sheetView>
  </sheetViews>
  <sheetFormatPr baseColWidth="10" defaultColWidth="9" defaultRowHeight="12" x14ac:dyDescent="0.15"/>
  <cols>
    <col min="1" max="1" width="11.19921875" bestFit="1" customWidth="1"/>
    <col min="2" max="2" width="11.19921875" customWidth="1"/>
    <col min="3" max="3" width="10.796875" bestFit="1" customWidth="1"/>
    <col min="4" max="4" width="11" bestFit="1" customWidth="1"/>
    <col min="5" max="7" width="11.19921875" bestFit="1" customWidth="1"/>
  </cols>
  <sheetData>
    <row r="1" spans="1:7" ht="13" thickBot="1" x14ac:dyDescent="0.2"/>
    <row r="2" spans="1:7" ht="16" thickTop="1" thickBot="1" x14ac:dyDescent="0.2">
      <c r="A2" s="21"/>
      <c r="B2" s="21"/>
      <c r="C2" s="21"/>
      <c r="D2" s="19" t="s">
        <v>30</v>
      </c>
      <c r="E2" t="s">
        <v>20</v>
      </c>
      <c r="F2" t="s">
        <v>21</v>
      </c>
      <c r="G2" t="s">
        <v>29</v>
      </c>
    </row>
    <row r="3" spans="1:7" ht="16" thickTop="1" thickBot="1" x14ac:dyDescent="0.2">
      <c r="A3" s="21" t="s">
        <v>22</v>
      </c>
      <c r="B3" s="22">
        <v>1813</v>
      </c>
      <c r="C3" s="22">
        <v>600</v>
      </c>
      <c r="D3" s="20">
        <v>42395</v>
      </c>
      <c r="E3" s="17">
        <v>48000</v>
      </c>
      <c r="F3" s="17">
        <v>14878</v>
      </c>
      <c r="G3" s="18">
        <f>E3+F3</f>
        <v>62878</v>
      </c>
    </row>
    <row r="4" spans="1:7" ht="16" thickTop="1" thickBot="1" x14ac:dyDescent="0.2">
      <c r="A4" s="21" t="s">
        <v>23</v>
      </c>
      <c r="B4" s="21"/>
      <c r="C4" s="21"/>
      <c r="D4" s="20">
        <v>42396</v>
      </c>
      <c r="E4" s="18">
        <f>E3+B4</f>
        <v>48000</v>
      </c>
      <c r="F4" s="18">
        <f>F3+C4</f>
        <v>14878</v>
      </c>
      <c r="G4" s="18">
        <f t="shared" ref="G4:G46" si="0">E4+F4</f>
        <v>62878</v>
      </c>
    </row>
    <row r="5" spans="1:7" ht="16" thickTop="1" thickBot="1" x14ac:dyDescent="0.2">
      <c r="A5" s="21" t="s">
        <v>24</v>
      </c>
      <c r="B5" s="21"/>
      <c r="C5" s="21"/>
      <c r="D5" s="20">
        <v>42397</v>
      </c>
      <c r="E5" s="18">
        <f t="shared" ref="E5:E45" si="1">E4+B5</f>
        <v>48000</v>
      </c>
      <c r="F5" s="18">
        <f t="shared" ref="F5:F45" si="2">F4+C5</f>
        <v>14878</v>
      </c>
      <c r="G5" s="18">
        <f t="shared" si="0"/>
        <v>62878</v>
      </c>
    </row>
    <row r="6" spans="1:7" ht="16" thickTop="1" thickBot="1" x14ac:dyDescent="0.2">
      <c r="A6" s="21" t="s">
        <v>25</v>
      </c>
      <c r="B6" s="21"/>
      <c r="C6" s="21"/>
      <c r="D6" s="20">
        <v>42398</v>
      </c>
      <c r="E6" s="18">
        <f t="shared" si="1"/>
        <v>48000</v>
      </c>
      <c r="F6" s="18">
        <f t="shared" si="2"/>
        <v>14878</v>
      </c>
      <c r="G6" s="18">
        <f t="shared" si="0"/>
        <v>62878</v>
      </c>
    </row>
    <row r="7" spans="1:7" ht="16" thickTop="1" thickBot="1" x14ac:dyDescent="0.2">
      <c r="A7" s="21" t="s">
        <v>26</v>
      </c>
      <c r="B7" s="21"/>
      <c r="C7" s="21"/>
      <c r="D7" s="20">
        <v>42399</v>
      </c>
      <c r="E7" s="18">
        <f t="shared" si="1"/>
        <v>48000</v>
      </c>
      <c r="F7" s="18">
        <f t="shared" si="2"/>
        <v>14878</v>
      </c>
      <c r="G7" s="18">
        <f t="shared" si="0"/>
        <v>62878</v>
      </c>
    </row>
    <row r="8" spans="1:7" ht="16" thickTop="1" thickBot="1" x14ac:dyDescent="0.2">
      <c r="A8" s="21" t="s">
        <v>27</v>
      </c>
      <c r="B8" s="21"/>
      <c r="C8" s="21"/>
      <c r="D8" s="20">
        <v>42400</v>
      </c>
      <c r="E8" s="18">
        <f t="shared" si="1"/>
        <v>48000</v>
      </c>
      <c r="F8" s="18">
        <f t="shared" si="2"/>
        <v>14878</v>
      </c>
      <c r="G8" s="18">
        <f t="shared" si="0"/>
        <v>62878</v>
      </c>
    </row>
    <row r="9" spans="1:7" ht="16" thickTop="1" thickBot="1" x14ac:dyDescent="0.2">
      <c r="A9" s="21" t="s">
        <v>28</v>
      </c>
      <c r="B9" s="21"/>
      <c r="C9" s="21"/>
      <c r="D9" s="20">
        <v>42401</v>
      </c>
      <c r="E9" s="18">
        <f t="shared" si="1"/>
        <v>48000</v>
      </c>
      <c r="F9" s="18">
        <f t="shared" si="2"/>
        <v>14878</v>
      </c>
      <c r="G9" s="18">
        <f t="shared" si="0"/>
        <v>62878</v>
      </c>
    </row>
    <row r="10" spans="1:7" ht="16" thickTop="1" thickBot="1" x14ac:dyDescent="0.2">
      <c r="A10" s="21" t="s">
        <v>22</v>
      </c>
      <c r="B10" s="21"/>
      <c r="C10" s="22">
        <v>600</v>
      </c>
      <c r="D10" s="20">
        <v>42402</v>
      </c>
      <c r="E10" s="18">
        <f t="shared" si="1"/>
        <v>48000</v>
      </c>
      <c r="F10" s="18">
        <f t="shared" si="2"/>
        <v>15478</v>
      </c>
      <c r="G10" s="18">
        <f t="shared" si="0"/>
        <v>63478</v>
      </c>
    </row>
    <row r="11" spans="1:7" ht="16" thickTop="1" thickBot="1" x14ac:dyDescent="0.2">
      <c r="A11" s="21" t="s">
        <v>23</v>
      </c>
      <c r="B11" s="21"/>
      <c r="C11" s="21"/>
      <c r="D11" s="20">
        <v>42403</v>
      </c>
      <c r="E11" s="18">
        <f t="shared" si="1"/>
        <v>48000</v>
      </c>
      <c r="F11" s="18">
        <f t="shared" si="2"/>
        <v>15478</v>
      </c>
      <c r="G11" s="18">
        <f t="shared" si="0"/>
        <v>63478</v>
      </c>
    </row>
    <row r="12" spans="1:7" ht="16" thickTop="1" thickBot="1" x14ac:dyDescent="0.2">
      <c r="A12" s="21" t="s">
        <v>24</v>
      </c>
      <c r="B12" s="21"/>
      <c r="C12" s="21"/>
      <c r="D12" s="20">
        <v>42404</v>
      </c>
      <c r="E12" s="18">
        <f t="shared" si="1"/>
        <v>48000</v>
      </c>
      <c r="F12" s="18">
        <f t="shared" si="2"/>
        <v>15478</v>
      </c>
      <c r="G12" s="18">
        <f t="shared" si="0"/>
        <v>63478</v>
      </c>
    </row>
    <row r="13" spans="1:7" ht="16" thickTop="1" thickBot="1" x14ac:dyDescent="0.2">
      <c r="A13" s="21" t="s">
        <v>25</v>
      </c>
      <c r="B13" s="21"/>
      <c r="C13" s="21"/>
      <c r="D13" s="20">
        <v>42405</v>
      </c>
      <c r="E13" s="18">
        <f t="shared" si="1"/>
        <v>48000</v>
      </c>
      <c r="F13" s="18">
        <f t="shared" si="2"/>
        <v>15478</v>
      </c>
      <c r="G13" s="18">
        <f t="shared" si="0"/>
        <v>63478</v>
      </c>
    </row>
    <row r="14" spans="1:7" ht="16" thickTop="1" thickBot="1" x14ac:dyDescent="0.2">
      <c r="A14" s="21" t="s">
        <v>26</v>
      </c>
      <c r="B14" s="21"/>
      <c r="C14" s="21"/>
      <c r="D14" s="20">
        <v>42406</v>
      </c>
      <c r="E14" s="18">
        <f t="shared" si="1"/>
        <v>48000</v>
      </c>
      <c r="F14" s="18">
        <f t="shared" si="2"/>
        <v>15478</v>
      </c>
      <c r="G14" s="18">
        <f t="shared" si="0"/>
        <v>63478</v>
      </c>
    </row>
    <row r="15" spans="1:7" ht="16" thickTop="1" thickBot="1" x14ac:dyDescent="0.2">
      <c r="A15" s="21" t="s">
        <v>27</v>
      </c>
      <c r="B15" s="21"/>
      <c r="C15" s="21"/>
      <c r="D15" s="20">
        <v>42407</v>
      </c>
      <c r="E15" s="18">
        <f t="shared" si="1"/>
        <v>48000</v>
      </c>
      <c r="F15" s="18">
        <f t="shared" si="2"/>
        <v>15478</v>
      </c>
      <c r="G15" s="18">
        <f t="shared" si="0"/>
        <v>63478</v>
      </c>
    </row>
    <row r="16" spans="1:7" ht="16" thickTop="1" thickBot="1" x14ac:dyDescent="0.2">
      <c r="A16" s="21" t="s">
        <v>28</v>
      </c>
      <c r="B16" s="21"/>
      <c r="C16" s="21"/>
      <c r="D16" s="20">
        <v>42408</v>
      </c>
      <c r="E16" s="18">
        <f t="shared" si="1"/>
        <v>48000</v>
      </c>
      <c r="F16" s="18">
        <f t="shared" si="2"/>
        <v>15478</v>
      </c>
      <c r="G16" s="18">
        <f t="shared" si="0"/>
        <v>63478</v>
      </c>
    </row>
    <row r="17" spans="1:7" ht="16" thickTop="1" thickBot="1" x14ac:dyDescent="0.2">
      <c r="A17" s="21" t="s">
        <v>22</v>
      </c>
      <c r="B17" s="22">
        <v>1813</v>
      </c>
      <c r="C17" s="22">
        <v>600</v>
      </c>
      <c r="D17" s="20">
        <v>42409</v>
      </c>
      <c r="E17" s="18">
        <f t="shared" si="1"/>
        <v>49813</v>
      </c>
      <c r="F17" s="18">
        <f t="shared" si="2"/>
        <v>16078</v>
      </c>
      <c r="G17" s="18">
        <f t="shared" si="0"/>
        <v>65891</v>
      </c>
    </row>
    <row r="18" spans="1:7" ht="16" thickTop="1" thickBot="1" x14ac:dyDescent="0.2">
      <c r="A18" s="21" t="s">
        <v>23</v>
      </c>
      <c r="B18" s="21">
        <v>-42500</v>
      </c>
      <c r="C18" s="21"/>
      <c r="D18" s="20">
        <v>42410</v>
      </c>
      <c r="E18" s="18">
        <f t="shared" si="1"/>
        <v>7313</v>
      </c>
      <c r="F18" s="18">
        <f t="shared" si="2"/>
        <v>16078</v>
      </c>
      <c r="G18" s="18">
        <f t="shared" si="0"/>
        <v>23391</v>
      </c>
    </row>
    <row r="19" spans="1:7" ht="16" thickTop="1" thickBot="1" x14ac:dyDescent="0.2">
      <c r="A19" s="21" t="s">
        <v>24</v>
      </c>
      <c r="B19" s="21"/>
      <c r="C19" s="21"/>
      <c r="D19" s="20">
        <v>42411</v>
      </c>
      <c r="E19" s="18">
        <f t="shared" si="1"/>
        <v>7313</v>
      </c>
      <c r="F19" s="18">
        <f t="shared" si="2"/>
        <v>16078</v>
      </c>
      <c r="G19" s="18">
        <f t="shared" si="0"/>
        <v>23391</v>
      </c>
    </row>
    <row r="20" spans="1:7" ht="16" thickTop="1" thickBot="1" x14ac:dyDescent="0.2">
      <c r="A20" s="21" t="s">
        <v>25</v>
      </c>
      <c r="B20" s="21"/>
      <c r="C20" s="21"/>
      <c r="D20" s="20">
        <v>42412</v>
      </c>
      <c r="E20" s="18">
        <f t="shared" si="1"/>
        <v>7313</v>
      </c>
      <c r="F20" s="18">
        <f t="shared" si="2"/>
        <v>16078</v>
      </c>
      <c r="G20" s="18">
        <f t="shared" si="0"/>
        <v>23391</v>
      </c>
    </row>
    <row r="21" spans="1:7" ht="16" thickTop="1" thickBot="1" x14ac:dyDescent="0.2">
      <c r="A21" s="21" t="s">
        <v>26</v>
      </c>
      <c r="B21" s="21"/>
      <c r="C21" s="21"/>
      <c r="D21" s="20">
        <v>42413</v>
      </c>
      <c r="E21" s="18">
        <f t="shared" si="1"/>
        <v>7313</v>
      </c>
      <c r="F21" s="18">
        <f t="shared" si="2"/>
        <v>16078</v>
      </c>
      <c r="G21" s="18">
        <f t="shared" si="0"/>
        <v>23391</v>
      </c>
    </row>
    <row r="22" spans="1:7" ht="16" thickTop="1" thickBot="1" x14ac:dyDescent="0.2">
      <c r="A22" s="21" t="s">
        <v>27</v>
      </c>
      <c r="B22" s="21"/>
      <c r="C22" s="21"/>
      <c r="D22" s="20">
        <v>42414</v>
      </c>
      <c r="E22" s="18">
        <f t="shared" si="1"/>
        <v>7313</v>
      </c>
      <c r="F22" s="18">
        <f t="shared" si="2"/>
        <v>16078</v>
      </c>
      <c r="G22" s="18">
        <f t="shared" si="0"/>
        <v>23391</v>
      </c>
    </row>
    <row r="23" spans="1:7" ht="16" thickTop="1" thickBot="1" x14ac:dyDescent="0.2">
      <c r="A23" s="21" t="s">
        <v>28</v>
      </c>
      <c r="B23" s="21"/>
      <c r="C23" s="21"/>
      <c r="D23" s="20">
        <v>42415</v>
      </c>
      <c r="E23" s="18">
        <f t="shared" si="1"/>
        <v>7313</v>
      </c>
      <c r="F23" s="18">
        <f t="shared" si="2"/>
        <v>16078</v>
      </c>
      <c r="G23" s="18">
        <f t="shared" si="0"/>
        <v>23391</v>
      </c>
    </row>
    <row r="24" spans="1:7" ht="16" thickTop="1" thickBot="1" x14ac:dyDescent="0.2">
      <c r="A24" s="21" t="s">
        <v>22</v>
      </c>
      <c r="B24" s="21"/>
      <c r="C24" s="22">
        <v>600</v>
      </c>
      <c r="D24" s="20">
        <v>42416</v>
      </c>
      <c r="E24" s="18">
        <f t="shared" si="1"/>
        <v>7313</v>
      </c>
      <c r="F24" s="18">
        <f t="shared" si="2"/>
        <v>16678</v>
      </c>
      <c r="G24" s="18">
        <f t="shared" si="0"/>
        <v>23991</v>
      </c>
    </row>
    <row r="25" spans="1:7" ht="16" thickTop="1" thickBot="1" x14ac:dyDescent="0.2">
      <c r="A25" s="21" t="s">
        <v>23</v>
      </c>
      <c r="B25" s="21"/>
      <c r="C25" s="21"/>
      <c r="D25" s="20">
        <v>42417</v>
      </c>
      <c r="E25" s="18">
        <f t="shared" si="1"/>
        <v>7313</v>
      </c>
      <c r="F25" s="18">
        <f t="shared" si="2"/>
        <v>16678</v>
      </c>
      <c r="G25" s="18">
        <f t="shared" si="0"/>
        <v>23991</v>
      </c>
    </row>
    <row r="26" spans="1:7" ht="16" thickTop="1" thickBot="1" x14ac:dyDescent="0.2">
      <c r="A26" s="21" t="s">
        <v>24</v>
      </c>
      <c r="B26" s="21"/>
      <c r="C26" s="21"/>
      <c r="D26" s="20">
        <v>42418</v>
      </c>
      <c r="E26" s="18">
        <f t="shared" si="1"/>
        <v>7313</v>
      </c>
      <c r="F26" s="18">
        <f t="shared" si="2"/>
        <v>16678</v>
      </c>
      <c r="G26" s="18">
        <f t="shared" si="0"/>
        <v>23991</v>
      </c>
    </row>
    <row r="27" spans="1:7" ht="16" thickTop="1" thickBot="1" x14ac:dyDescent="0.2">
      <c r="A27" s="21" t="s">
        <v>25</v>
      </c>
      <c r="B27" s="21"/>
      <c r="C27" s="21"/>
      <c r="D27" s="20">
        <v>42419</v>
      </c>
      <c r="E27" s="18">
        <f t="shared" si="1"/>
        <v>7313</v>
      </c>
      <c r="F27" s="18">
        <f t="shared" si="2"/>
        <v>16678</v>
      </c>
      <c r="G27" s="18">
        <f t="shared" si="0"/>
        <v>23991</v>
      </c>
    </row>
    <row r="28" spans="1:7" ht="16" thickTop="1" thickBot="1" x14ac:dyDescent="0.2">
      <c r="A28" s="21" t="s">
        <v>26</v>
      </c>
      <c r="B28" s="21"/>
      <c r="C28" s="21"/>
      <c r="D28" s="20">
        <v>42420</v>
      </c>
      <c r="E28" s="18">
        <f t="shared" si="1"/>
        <v>7313</v>
      </c>
      <c r="F28" s="18">
        <f t="shared" si="2"/>
        <v>16678</v>
      </c>
      <c r="G28" s="18">
        <f t="shared" si="0"/>
        <v>23991</v>
      </c>
    </row>
    <row r="29" spans="1:7" ht="16" thickTop="1" thickBot="1" x14ac:dyDescent="0.2">
      <c r="A29" s="21" t="s">
        <v>27</v>
      </c>
      <c r="B29" s="21"/>
      <c r="C29" s="21"/>
      <c r="D29" s="20">
        <v>42421</v>
      </c>
      <c r="E29" s="18">
        <f t="shared" si="1"/>
        <v>7313</v>
      </c>
      <c r="F29" s="18">
        <f t="shared" si="2"/>
        <v>16678</v>
      </c>
      <c r="G29" s="18">
        <f t="shared" si="0"/>
        <v>23991</v>
      </c>
    </row>
    <row r="30" spans="1:7" ht="16" thickTop="1" thickBot="1" x14ac:dyDescent="0.2">
      <c r="A30" s="21" t="s">
        <v>28</v>
      </c>
      <c r="B30" s="21"/>
      <c r="C30" s="21"/>
      <c r="D30" s="20">
        <v>42422</v>
      </c>
      <c r="E30" s="18">
        <f t="shared" si="1"/>
        <v>7313</v>
      </c>
      <c r="F30" s="18">
        <f t="shared" si="2"/>
        <v>16678</v>
      </c>
      <c r="G30" s="18">
        <f t="shared" si="0"/>
        <v>23991</v>
      </c>
    </row>
    <row r="31" spans="1:7" ht="16" thickTop="1" thickBot="1" x14ac:dyDescent="0.2">
      <c r="A31" s="21" t="s">
        <v>22</v>
      </c>
      <c r="B31" s="22">
        <v>1813</v>
      </c>
      <c r="C31" s="22">
        <v>600</v>
      </c>
      <c r="D31" s="20">
        <v>42423</v>
      </c>
      <c r="E31" s="18">
        <f t="shared" si="1"/>
        <v>9126</v>
      </c>
      <c r="F31" s="18">
        <f t="shared" si="2"/>
        <v>17278</v>
      </c>
      <c r="G31" s="18">
        <f t="shared" si="0"/>
        <v>26404</v>
      </c>
    </row>
    <row r="32" spans="1:7" ht="16" thickTop="1" thickBot="1" x14ac:dyDescent="0.2">
      <c r="A32" s="21" t="s">
        <v>23</v>
      </c>
      <c r="B32" s="21"/>
      <c r="C32" s="21"/>
      <c r="D32" s="20">
        <v>42424</v>
      </c>
      <c r="E32" s="18">
        <f t="shared" si="1"/>
        <v>9126</v>
      </c>
      <c r="F32" s="18">
        <f t="shared" si="2"/>
        <v>17278</v>
      </c>
      <c r="G32" s="18">
        <f t="shared" si="0"/>
        <v>26404</v>
      </c>
    </row>
    <row r="33" spans="1:7" ht="16" thickTop="1" thickBot="1" x14ac:dyDescent="0.2">
      <c r="A33" s="21" t="s">
        <v>24</v>
      </c>
      <c r="B33" s="21"/>
      <c r="C33" s="21"/>
      <c r="D33" s="20">
        <v>42425</v>
      </c>
      <c r="E33" s="18">
        <f t="shared" si="1"/>
        <v>9126</v>
      </c>
      <c r="F33" s="18">
        <f t="shared" si="2"/>
        <v>17278</v>
      </c>
      <c r="G33" s="18">
        <f t="shared" si="0"/>
        <v>26404</v>
      </c>
    </row>
    <row r="34" spans="1:7" ht="16" thickTop="1" thickBot="1" x14ac:dyDescent="0.2">
      <c r="A34" s="21" t="s">
        <v>25</v>
      </c>
      <c r="B34" s="21"/>
      <c r="C34" s="21"/>
      <c r="D34" s="20">
        <v>42426</v>
      </c>
      <c r="E34" s="18">
        <f t="shared" si="1"/>
        <v>9126</v>
      </c>
      <c r="F34" s="18">
        <f t="shared" si="2"/>
        <v>17278</v>
      </c>
      <c r="G34" s="18">
        <f t="shared" si="0"/>
        <v>26404</v>
      </c>
    </row>
    <row r="35" spans="1:7" ht="16" thickTop="1" thickBot="1" x14ac:dyDescent="0.2">
      <c r="A35" s="21" t="s">
        <v>26</v>
      </c>
      <c r="B35" s="21"/>
      <c r="C35" s="21"/>
      <c r="D35" s="20">
        <v>42427</v>
      </c>
      <c r="E35" s="18">
        <f t="shared" si="1"/>
        <v>9126</v>
      </c>
      <c r="F35" s="18">
        <f t="shared" si="2"/>
        <v>17278</v>
      </c>
      <c r="G35" s="18">
        <f t="shared" si="0"/>
        <v>26404</v>
      </c>
    </row>
    <row r="36" spans="1:7" ht="16" thickTop="1" thickBot="1" x14ac:dyDescent="0.2">
      <c r="A36" s="21" t="s">
        <v>27</v>
      </c>
      <c r="B36" s="21"/>
      <c r="C36" s="21"/>
      <c r="D36" s="20">
        <v>42428</v>
      </c>
      <c r="E36" s="18">
        <f t="shared" si="1"/>
        <v>9126</v>
      </c>
      <c r="F36" s="18">
        <f t="shared" si="2"/>
        <v>17278</v>
      </c>
      <c r="G36" s="18">
        <f t="shared" si="0"/>
        <v>26404</v>
      </c>
    </row>
    <row r="37" spans="1:7" ht="16" thickTop="1" thickBot="1" x14ac:dyDescent="0.2">
      <c r="A37" s="21" t="s">
        <v>28</v>
      </c>
      <c r="B37" s="21"/>
      <c r="C37" s="21"/>
      <c r="D37" s="20">
        <v>42429</v>
      </c>
      <c r="E37" s="18">
        <f t="shared" si="1"/>
        <v>9126</v>
      </c>
      <c r="F37" s="18">
        <f t="shared" si="2"/>
        <v>17278</v>
      </c>
      <c r="G37" s="18">
        <f t="shared" si="0"/>
        <v>26404</v>
      </c>
    </row>
    <row r="38" spans="1:7" ht="16" thickTop="1" thickBot="1" x14ac:dyDescent="0.2">
      <c r="A38" s="21" t="s">
        <v>22</v>
      </c>
      <c r="B38" s="21"/>
      <c r="C38" s="22">
        <v>600</v>
      </c>
      <c r="D38" s="20">
        <v>42430</v>
      </c>
      <c r="E38" s="18">
        <f t="shared" si="1"/>
        <v>9126</v>
      </c>
      <c r="F38" s="18">
        <f t="shared" si="2"/>
        <v>17878</v>
      </c>
      <c r="G38" s="18">
        <f t="shared" si="0"/>
        <v>27004</v>
      </c>
    </row>
    <row r="39" spans="1:7" ht="16" thickTop="1" thickBot="1" x14ac:dyDescent="0.2">
      <c r="A39" s="21" t="s">
        <v>23</v>
      </c>
      <c r="B39" s="21"/>
      <c r="C39" s="21"/>
      <c r="D39" s="20">
        <v>42431</v>
      </c>
      <c r="E39" s="18">
        <f t="shared" si="1"/>
        <v>9126</v>
      </c>
      <c r="F39" s="18">
        <f t="shared" si="2"/>
        <v>17878</v>
      </c>
      <c r="G39" s="18">
        <f t="shared" si="0"/>
        <v>27004</v>
      </c>
    </row>
    <row r="40" spans="1:7" ht="16" thickTop="1" thickBot="1" x14ac:dyDescent="0.2">
      <c r="A40" s="21" t="s">
        <v>24</v>
      </c>
      <c r="B40" s="21"/>
      <c r="C40" s="21"/>
      <c r="D40" s="20">
        <v>42432</v>
      </c>
      <c r="E40" s="18">
        <f t="shared" si="1"/>
        <v>9126</v>
      </c>
      <c r="F40" s="18">
        <f t="shared" si="2"/>
        <v>17878</v>
      </c>
      <c r="G40" s="18">
        <f t="shared" si="0"/>
        <v>27004</v>
      </c>
    </row>
    <row r="41" spans="1:7" ht="16" thickTop="1" thickBot="1" x14ac:dyDescent="0.2">
      <c r="A41" s="21" t="s">
        <v>25</v>
      </c>
      <c r="B41" s="21"/>
      <c r="C41" s="21"/>
      <c r="D41" s="20">
        <v>42433</v>
      </c>
      <c r="E41" s="18">
        <f t="shared" si="1"/>
        <v>9126</v>
      </c>
      <c r="F41" s="18">
        <f t="shared" si="2"/>
        <v>17878</v>
      </c>
      <c r="G41" s="18">
        <f t="shared" si="0"/>
        <v>27004</v>
      </c>
    </row>
    <row r="42" spans="1:7" ht="16" thickTop="1" thickBot="1" x14ac:dyDescent="0.2">
      <c r="A42" s="21" t="s">
        <v>26</v>
      </c>
      <c r="B42" s="21"/>
      <c r="C42" s="21"/>
      <c r="D42" s="20">
        <v>42434</v>
      </c>
      <c r="E42" s="18">
        <f t="shared" si="1"/>
        <v>9126</v>
      </c>
      <c r="F42" s="18">
        <f t="shared" si="2"/>
        <v>17878</v>
      </c>
      <c r="G42" s="18">
        <f t="shared" si="0"/>
        <v>27004</v>
      </c>
    </row>
    <row r="43" spans="1:7" ht="16" thickTop="1" thickBot="1" x14ac:dyDescent="0.2">
      <c r="A43" s="21" t="s">
        <v>27</v>
      </c>
      <c r="B43" s="21"/>
      <c r="C43" s="21"/>
      <c r="D43" s="20">
        <v>42435</v>
      </c>
      <c r="E43" s="18">
        <f t="shared" si="1"/>
        <v>9126</v>
      </c>
      <c r="F43" s="18">
        <f t="shared" si="2"/>
        <v>17878</v>
      </c>
      <c r="G43" s="18">
        <f t="shared" si="0"/>
        <v>27004</v>
      </c>
    </row>
    <row r="44" spans="1:7" ht="16" thickTop="1" thickBot="1" x14ac:dyDescent="0.2">
      <c r="A44" s="21" t="s">
        <v>28</v>
      </c>
      <c r="B44" s="21"/>
      <c r="C44" s="21"/>
      <c r="D44" s="20">
        <v>42436</v>
      </c>
      <c r="E44" s="18">
        <f t="shared" si="1"/>
        <v>9126</v>
      </c>
      <c r="F44" s="18">
        <f t="shared" si="2"/>
        <v>17878</v>
      </c>
      <c r="G44" s="18">
        <f t="shared" si="0"/>
        <v>27004</v>
      </c>
    </row>
    <row r="45" spans="1:7" ht="16" thickTop="1" thickBot="1" x14ac:dyDescent="0.2">
      <c r="A45" s="21" t="s">
        <v>22</v>
      </c>
      <c r="B45" s="22">
        <v>1813</v>
      </c>
      <c r="C45" s="22">
        <v>600</v>
      </c>
      <c r="D45" s="20">
        <v>42437</v>
      </c>
      <c r="E45" s="18">
        <f t="shared" si="1"/>
        <v>10939</v>
      </c>
      <c r="F45" s="18">
        <f t="shared" si="2"/>
        <v>18478</v>
      </c>
      <c r="G45" s="18">
        <f t="shared" si="0"/>
        <v>29417</v>
      </c>
    </row>
    <row r="46" spans="1:7" ht="16" thickTop="1" thickBot="1" x14ac:dyDescent="0.2">
      <c r="A46" s="21" t="s">
        <v>23</v>
      </c>
      <c r="B46" s="21"/>
      <c r="C46" s="21">
        <f>-8810-6970-970</f>
        <v>-16750</v>
      </c>
      <c r="D46" s="20">
        <v>42438</v>
      </c>
      <c r="E46" s="23">
        <f>E45+B46</f>
        <v>10939</v>
      </c>
      <c r="F46" s="23">
        <f>F45+C46</f>
        <v>1728</v>
      </c>
      <c r="G46" s="23">
        <f t="shared" si="0"/>
        <v>12667</v>
      </c>
    </row>
    <row r="47" spans="1:7" ht="13" thickTop="1" x14ac:dyDescent="0.15">
      <c r="D47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A1:I27"/>
  <sheetViews>
    <sheetView showGridLines="0" topLeftCell="A7" workbookViewId="0">
      <selection activeCell="C24" sqref="C24"/>
    </sheetView>
  </sheetViews>
  <sheetFormatPr baseColWidth="10" defaultColWidth="9" defaultRowHeight="21" customHeight="1" x14ac:dyDescent="0.15"/>
  <cols>
    <col min="1" max="1" width="3.19921875" customWidth="1"/>
    <col min="2" max="2" width="22.3984375" customWidth="1"/>
    <col min="3" max="3" width="14.3984375" customWidth="1"/>
    <col min="4" max="4" width="10.19921875" customWidth="1"/>
    <col min="5" max="6" width="25.59765625" customWidth="1"/>
    <col min="7" max="7" width="19.796875" customWidth="1"/>
    <col min="8" max="8" width="16" customWidth="1"/>
    <col min="9" max="9" width="15.59765625" customWidth="1"/>
  </cols>
  <sheetData>
    <row r="1" spans="1:9" ht="40.5" customHeight="1" x14ac:dyDescent="0.35">
      <c r="A1" s="7" t="s">
        <v>13</v>
      </c>
    </row>
    <row r="3" spans="1:9" ht="21" customHeight="1" thickBot="1" x14ac:dyDescent="0.2">
      <c r="B3" s="13" t="s">
        <v>16</v>
      </c>
      <c r="C3" s="2"/>
      <c r="E3" s="3" t="s">
        <v>15</v>
      </c>
      <c r="F3" s="4"/>
      <c r="G3" s="4"/>
    </row>
    <row r="4" spans="1:9" ht="21" customHeight="1" thickTop="1" thickBot="1" x14ac:dyDescent="0.2">
      <c r="B4" s="5" t="s">
        <v>0</v>
      </c>
      <c r="C4" s="6" t="s">
        <v>1</v>
      </c>
      <c r="E4" s="31">
        <f>TotalMonthlyExpenses</f>
        <v>3987.4091666666668</v>
      </c>
      <c r="F4" s="32"/>
      <c r="G4" s="32"/>
      <c r="H4" s="28">
        <f>TotalMonthlyExpenses/TotalMonthlyIncome</f>
        <v>0.66170082420621756</v>
      </c>
    </row>
    <row r="5" spans="1:9" ht="21" customHeight="1" thickBot="1" x14ac:dyDescent="0.2">
      <c r="B5" t="s">
        <v>31</v>
      </c>
      <c r="C5" s="1">
        <v>2400</v>
      </c>
      <c r="E5" s="33"/>
      <c r="F5" s="34"/>
      <c r="G5" s="34"/>
      <c r="H5" s="29"/>
    </row>
    <row r="6" spans="1:9" ht="21" customHeight="1" thickTop="1" x14ac:dyDescent="0.15">
      <c r="B6" t="s">
        <v>32</v>
      </c>
      <c r="C6" s="1">
        <v>3626</v>
      </c>
    </row>
    <row r="7" spans="1:9" ht="21" customHeight="1" thickBot="1" x14ac:dyDescent="0.2">
      <c r="B7" t="s">
        <v>2</v>
      </c>
      <c r="C7" s="1">
        <v>0</v>
      </c>
      <c r="E7" s="13" t="s">
        <v>17</v>
      </c>
      <c r="F7" s="2"/>
      <c r="G7" s="2"/>
    </row>
    <row r="8" spans="1:9" ht="21" customHeight="1" thickBot="1" x14ac:dyDescent="0.2">
      <c r="B8" s="30"/>
      <c r="C8" s="30"/>
      <c r="E8" s="8" t="s">
        <v>12</v>
      </c>
      <c r="F8" s="8" t="s">
        <v>11</v>
      </c>
      <c r="G8" s="5" t="s">
        <v>10</v>
      </c>
      <c r="H8" s="14" t="s">
        <v>41</v>
      </c>
      <c r="I8" s="14" t="s">
        <v>42</v>
      </c>
    </row>
    <row r="9" spans="1:9" ht="21" customHeight="1" thickBot="1" x14ac:dyDescent="0.2">
      <c r="B9" s="13" t="s">
        <v>14</v>
      </c>
      <c r="C9" s="2"/>
      <c r="E9" s="12">
        <f>TotalMonthlyIncome</f>
        <v>6026</v>
      </c>
      <c r="F9" s="12">
        <f>TotalMonthlyExpenses</f>
        <v>3987.4091666666668</v>
      </c>
      <c r="G9" s="15">
        <f>TotalMonthlyIncome-TotalMonthlyExpenses-H9-I9</f>
        <v>340.2954166666666</v>
      </c>
      <c r="H9" s="24">
        <f>(E9-F9)/2</f>
        <v>1019.2954166666666</v>
      </c>
      <c r="I9" s="15">
        <v>679</v>
      </c>
    </row>
    <row r="10" spans="1:9" ht="21" customHeight="1" thickBot="1" x14ac:dyDescent="0.2">
      <c r="B10" s="5" t="s">
        <v>0</v>
      </c>
      <c r="C10" s="6" t="s">
        <v>1</v>
      </c>
      <c r="E10" s="9"/>
      <c r="F10" s="10"/>
      <c r="G10" s="11"/>
      <c r="H10" s="11"/>
    </row>
    <row r="11" spans="1:9" ht="21" customHeight="1" x14ac:dyDescent="0.15">
      <c r="B11" t="s">
        <v>18</v>
      </c>
      <c r="C11" s="1">
        <v>2397</v>
      </c>
    </row>
    <row r="12" spans="1:9" ht="21" customHeight="1" x14ac:dyDescent="0.15">
      <c r="B12" t="s">
        <v>7</v>
      </c>
      <c r="C12" s="1">
        <v>80</v>
      </c>
    </row>
    <row r="13" spans="1:9" ht="21" customHeight="1" x14ac:dyDescent="0.15">
      <c r="B13" t="s">
        <v>8</v>
      </c>
      <c r="C13" s="1">
        <v>100</v>
      </c>
    </row>
    <row r="14" spans="1:9" ht="21" customHeight="1" x14ac:dyDescent="0.15">
      <c r="B14" t="s">
        <v>35</v>
      </c>
      <c r="C14" s="1">
        <v>45</v>
      </c>
    </row>
    <row r="15" spans="1:9" ht="21" customHeight="1" x14ac:dyDescent="0.15">
      <c r="B15" t="s">
        <v>3</v>
      </c>
      <c r="C15" s="1">
        <v>200</v>
      </c>
    </row>
    <row r="16" spans="1:9" ht="21" customHeight="1" x14ac:dyDescent="0.15">
      <c r="B16" t="s">
        <v>36</v>
      </c>
      <c r="C16" s="1">
        <v>70</v>
      </c>
    </row>
    <row r="17" spans="2:3" ht="21" customHeight="1" x14ac:dyDescent="0.15">
      <c r="B17" t="s">
        <v>4</v>
      </c>
      <c r="C17" s="1">
        <f>95/12 + 240</f>
        <v>247.91666666666666</v>
      </c>
    </row>
    <row r="18" spans="2:3" ht="21" customHeight="1" x14ac:dyDescent="0.15">
      <c r="B18" t="s">
        <v>34</v>
      </c>
      <c r="C18" s="1">
        <v>160</v>
      </c>
    </row>
    <row r="19" spans="2:3" ht="21" customHeight="1" x14ac:dyDescent="0.15">
      <c r="B19" t="s">
        <v>33</v>
      </c>
      <c r="C19" s="1">
        <v>60</v>
      </c>
    </row>
    <row r="20" spans="2:3" ht="21" customHeight="1" x14ac:dyDescent="0.15">
      <c r="B20" t="s">
        <v>9</v>
      </c>
      <c r="C20" s="1">
        <f>1392.63/12</f>
        <v>116.05250000000001</v>
      </c>
    </row>
    <row r="21" spans="2:3" ht="21" customHeight="1" x14ac:dyDescent="0.15">
      <c r="B21" t="s">
        <v>19</v>
      </c>
      <c r="C21" s="1">
        <v>10</v>
      </c>
    </row>
    <row r="22" spans="2:3" ht="21" customHeight="1" x14ac:dyDescent="0.15">
      <c r="B22" t="s">
        <v>5</v>
      </c>
      <c r="C22" s="1">
        <v>100</v>
      </c>
    </row>
    <row r="23" spans="2:3" ht="21" customHeight="1" x14ac:dyDescent="0.15">
      <c r="B23" t="s">
        <v>6</v>
      </c>
      <c r="C23" s="1">
        <v>100</v>
      </c>
    </row>
    <row r="24" spans="2:3" ht="21" customHeight="1" x14ac:dyDescent="0.15">
      <c r="B24" t="s">
        <v>37</v>
      </c>
      <c r="C24" s="1">
        <v>88.5</v>
      </c>
    </row>
    <row r="25" spans="2:3" ht="21" customHeight="1" x14ac:dyDescent="0.15">
      <c r="B25" t="s">
        <v>38</v>
      </c>
      <c r="C25" s="1">
        <v>60.59</v>
      </c>
    </row>
    <row r="26" spans="2:3" ht="21" customHeight="1" x14ac:dyDescent="0.15">
      <c r="B26" t="s">
        <v>39</v>
      </c>
      <c r="C26" s="1">
        <v>92.35</v>
      </c>
    </row>
    <row r="27" spans="2:3" ht="21" customHeight="1" x14ac:dyDescent="0.15">
      <c r="B27" t="s">
        <v>40</v>
      </c>
      <c r="C27" s="1">
        <f>720/12</f>
        <v>60</v>
      </c>
    </row>
  </sheetData>
  <mergeCells count="3">
    <mergeCell ref="H4:H5"/>
    <mergeCell ref="B8:C8"/>
    <mergeCell ref="E4:G5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printOptions horizontalCentered="1"/>
  <pageMargins left="0.7" right="0.7" top="0.75" bottom="0.75" header="0.3" footer="0.3"/>
  <pageSetup fitToHeight="0" orientation="landscape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C13"/>
  <sheetViews>
    <sheetView topLeftCell="A4" workbookViewId="0">
      <selection activeCell="B14" sqref="B14"/>
    </sheetView>
  </sheetViews>
  <sheetFormatPr baseColWidth="10" defaultColWidth="9" defaultRowHeight="12" x14ac:dyDescent="0.15"/>
  <cols>
    <col min="2" max="2" width="12.3984375" customWidth="1"/>
  </cols>
  <sheetData>
    <row r="10" spans="2:3" x14ac:dyDescent="0.15">
      <c r="B10" t="s">
        <v>43</v>
      </c>
      <c r="C10">
        <v>1899</v>
      </c>
    </row>
    <row r="11" spans="2:3" x14ac:dyDescent="0.15">
      <c r="B11" t="s">
        <v>44</v>
      </c>
      <c r="C11">
        <v>1899</v>
      </c>
    </row>
    <row r="12" spans="2:3" x14ac:dyDescent="0.15">
      <c r="B12" t="s">
        <v>45</v>
      </c>
      <c r="C12">
        <v>700</v>
      </c>
    </row>
    <row r="13" spans="2:3" x14ac:dyDescent="0.15">
      <c r="B13" t="s">
        <v>46</v>
      </c>
      <c r="C1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65"/>
  <sheetViews>
    <sheetView tabSelected="1" workbookViewId="0">
      <selection activeCell="AA23" sqref="AA23"/>
    </sheetView>
  </sheetViews>
  <sheetFormatPr baseColWidth="10" defaultColWidth="9" defaultRowHeight="12" x14ac:dyDescent="0.15"/>
  <cols>
    <col min="1" max="1" width="15.3984375" bestFit="1" customWidth="1"/>
    <col min="2" max="2" width="10.796875" bestFit="1" customWidth="1"/>
    <col min="3" max="3" width="17.3984375" customWidth="1"/>
    <col min="4" max="4" width="16.59765625" style="1" customWidth="1"/>
    <col min="5" max="5" width="15" style="1" customWidth="1"/>
    <col min="6" max="6" width="12.3984375" style="1" customWidth="1"/>
    <col min="7" max="7" width="10.796875" bestFit="1" customWidth="1"/>
    <col min="8" max="8" width="12.19921875" bestFit="1" customWidth="1"/>
    <col min="9" max="9" width="8" customWidth="1"/>
    <col min="10" max="11" width="8.19921875" customWidth="1"/>
    <col min="12" max="13" width="7.796875" customWidth="1"/>
    <col min="14" max="14" width="9" customWidth="1"/>
    <col min="15" max="15" width="8.796875" customWidth="1"/>
    <col min="16" max="16" width="9.19921875" customWidth="1"/>
    <col min="17" max="17" width="8.59765625" customWidth="1"/>
    <col min="18" max="18" width="8" customWidth="1"/>
    <col min="19" max="19" width="9.19921875" customWidth="1"/>
    <col min="20" max="21" width="9" customWidth="1"/>
    <col min="22" max="23" width="10.19921875" customWidth="1"/>
  </cols>
  <sheetData>
    <row r="3" spans="1:23" x14ac:dyDescent="0.15">
      <c r="B3" s="25" t="s">
        <v>49</v>
      </c>
      <c r="C3" s="25" t="s">
        <v>50</v>
      </c>
      <c r="D3" s="1" t="s">
        <v>51</v>
      </c>
      <c r="E3" s="1" t="s">
        <v>52</v>
      </c>
      <c r="F3" s="1" t="s">
        <v>53</v>
      </c>
      <c r="G3" s="25" t="s">
        <v>54</v>
      </c>
      <c r="H3" s="25" t="s">
        <v>55</v>
      </c>
      <c r="I3" s="25" t="s">
        <v>56</v>
      </c>
      <c r="J3" s="25" t="s">
        <v>57</v>
      </c>
      <c r="K3" s="25" t="s">
        <v>58</v>
      </c>
      <c r="L3" s="25" t="s">
        <v>59</v>
      </c>
      <c r="M3" s="25" t="s">
        <v>60</v>
      </c>
      <c r="N3" s="25" t="s">
        <v>61</v>
      </c>
      <c r="O3" s="25" t="s">
        <v>62</v>
      </c>
      <c r="P3" s="25" t="s">
        <v>63</v>
      </c>
      <c r="Q3" s="25" t="s">
        <v>64</v>
      </c>
      <c r="R3" s="25" t="s">
        <v>65</v>
      </c>
      <c r="S3" s="25" t="s">
        <v>66</v>
      </c>
      <c r="T3" s="25" t="s">
        <v>67</v>
      </c>
      <c r="U3" s="25" t="s">
        <v>68</v>
      </c>
      <c r="V3" s="25" t="s">
        <v>69</v>
      </c>
      <c r="W3" s="25" t="s">
        <v>70</v>
      </c>
    </row>
    <row r="4" spans="1:23" x14ac:dyDescent="0.15">
      <c r="A4" t="s">
        <v>47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15">
      <c r="A5" t="s">
        <v>48</v>
      </c>
      <c r="C5" s="1"/>
    </row>
    <row r="9" spans="1:23" x14ac:dyDescent="0.15">
      <c r="B9" t="s">
        <v>30</v>
      </c>
      <c r="C9" t="s">
        <v>47</v>
      </c>
      <c r="D9" s="1" t="s">
        <v>48</v>
      </c>
      <c r="E9" s="1" t="s">
        <v>71</v>
      </c>
      <c r="F9" s="1" t="s">
        <v>72</v>
      </c>
    </row>
    <row r="10" spans="1:23" x14ac:dyDescent="0.15">
      <c r="A10">
        <v>3.0000000000000001E-3</v>
      </c>
      <c r="B10" s="26">
        <v>42430</v>
      </c>
      <c r="C10" s="1">
        <v>979.67</v>
      </c>
      <c r="D10" s="1">
        <v>371219.67</v>
      </c>
      <c r="E10" s="1">
        <v>371219.67</v>
      </c>
      <c r="F10" s="1">
        <v>979.67</v>
      </c>
    </row>
    <row r="11" spans="1:23" x14ac:dyDescent="0.15">
      <c r="A11">
        <v>3.0000000000000001E-3</v>
      </c>
      <c r="B11" s="26">
        <v>42461</v>
      </c>
      <c r="C11" s="1">
        <v>1289.5999999999999</v>
      </c>
      <c r="D11" s="1">
        <v>370108.92</v>
      </c>
      <c r="E11" s="1">
        <v>370108.92</v>
      </c>
      <c r="F11" s="1">
        <v>1289.5999999999999</v>
      </c>
    </row>
    <row r="12" spans="1:23" x14ac:dyDescent="0.15">
      <c r="A12">
        <v>3.0000000000000001E-3</v>
      </c>
      <c r="B12" s="26">
        <v>42491</v>
      </c>
      <c r="C12" s="1">
        <v>1380.33</v>
      </c>
      <c r="D12" s="1">
        <v>369088.9</v>
      </c>
      <c r="E12" s="1">
        <v>369088.9</v>
      </c>
      <c r="F12" s="1">
        <v>1380.33</v>
      </c>
    </row>
    <row r="13" spans="1:23" x14ac:dyDescent="0.15">
      <c r="A13">
        <v>3.0000000000000001E-3</v>
      </c>
      <c r="B13" s="26">
        <v>42522</v>
      </c>
      <c r="C13" s="1">
        <v>1250.19</v>
      </c>
      <c r="D13" s="1">
        <v>367938.74</v>
      </c>
      <c r="E13" s="1">
        <v>367938.74</v>
      </c>
      <c r="F13" s="1">
        <v>1250.19</v>
      </c>
    </row>
    <row r="14" spans="1:23" x14ac:dyDescent="0.15">
      <c r="A14">
        <v>3.0000000000000001E-3</v>
      </c>
      <c r="B14" s="26">
        <v>42552</v>
      </c>
      <c r="C14" s="1">
        <v>1205.3599999999999</v>
      </c>
      <c r="D14" s="1">
        <v>366743.75</v>
      </c>
      <c r="E14" s="1">
        <v>366743.75</v>
      </c>
      <c r="F14" s="1">
        <v>1205.3599999999999</v>
      </c>
    </row>
    <row r="15" spans="1:23" x14ac:dyDescent="0.15">
      <c r="A15">
        <v>3.0000000000000001E-3</v>
      </c>
      <c r="B15" s="26">
        <v>42583</v>
      </c>
      <c r="C15" s="1">
        <v>1354.11</v>
      </c>
      <c r="D15" s="1">
        <v>365420.09</v>
      </c>
      <c r="E15" s="1">
        <v>365420.09</v>
      </c>
      <c r="F15" s="1">
        <v>1354.11</v>
      </c>
    </row>
    <row r="16" spans="1:23" x14ac:dyDescent="0.15">
      <c r="A16">
        <v>3.0000000000000001E-3</v>
      </c>
      <c r="B16" s="26">
        <v>42614</v>
      </c>
      <c r="C16" s="1">
        <v>1207.6400000000001</v>
      </c>
      <c r="D16" s="1">
        <v>364048.72</v>
      </c>
      <c r="E16" s="1">
        <f>Table5[[#This Row],[Loan Remaining]]-2400</f>
        <v>361648.72</v>
      </c>
      <c r="F16" s="1">
        <f>A14*Table5[[#This Row],[Standard Repay]]</f>
        <v>1084.94616</v>
      </c>
    </row>
    <row r="17" spans="1:6" x14ac:dyDescent="0.15">
      <c r="A17">
        <v>3.0000000000000001E-3</v>
      </c>
      <c r="B17" s="26">
        <v>42644</v>
      </c>
      <c r="C17" s="27">
        <v>1207.6400000000001</v>
      </c>
      <c r="D17" s="1">
        <v>361689.83</v>
      </c>
      <c r="E17" s="1">
        <f>E16-2400+F16</f>
        <v>360333.66615999996</v>
      </c>
      <c r="F17" s="1">
        <f>A10*Table5[[#This Row],[Standard Repay]]</f>
        <v>1081.0009984799999</v>
      </c>
    </row>
    <row r="18" spans="1:6" x14ac:dyDescent="0.15">
      <c r="A18">
        <v>3.0000000000000001E-3</v>
      </c>
      <c r="B18" s="26">
        <v>42675</v>
      </c>
      <c r="E18" s="1">
        <f t="shared" ref="E18:E81" si="0">E17-2400</f>
        <v>357933.66615999996</v>
      </c>
      <c r="F18" s="1">
        <f>A16*Table5[[#This Row],[Standard Repay]]</f>
        <v>1073.8009984799999</v>
      </c>
    </row>
    <row r="19" spans="1:6" x14ac:dyDescent="0.15">
      <c r="A19">
        <v>3.0000000000000001E-3</v>
      </c>
      <c r="B19" s="26">
        <v>42705</v>
      </c>
      <c r="E19" s="1">
        <f t="shared" si="0"/>
        <v>355533.66615999996</v>
      </c>
      <c r="F19" s="1">
        <f>A17*Table5[[#This Row],[Standard Repay]]</f>
        <v>1066.6009984799998</v>
      </c>
    </row>
    <row r="20" spans="1:6" x14ac:dyDescent="0.15">
      <c r="A20">
        <v>3.0000000000000001E-3</v>
      </c>
      <c r="B20" s="26">
        <v>42736</v>
      </c>
      <c r="E20" s="1">
        <f t="shared" si="0"/>
        <v>353133.66615999996</v>
      </c>
      <c r="F20" s="1">
        <f>A18*Table5[[#This Row],[Standard Repay]]</f>
        <v>1059.40099848</v>
      </c>
    </row>
    <row r="21" spans="1:6" x14ac:dyDescent="0.15">
      <c r="A21">
        <v>3.0000000000000001E-3</v>
      </c>
      <c r="B21" s="26">
        <v>42767</v>
      </c>
      <c r="E21" s="1">
        <f t="shared" si="0"/>
        <v>350733.66615999996</v>
      </c>
      <c r="F21" s="1">
        <f>A19*Table5[[#This Row],[Standard Repay]]</f>
        <v>1052.20099848</v>
      </c>
    </row>
    <row r="22" spans="1:6" x14ac:dyDescent="0.15">
      <c r="A22">
        <v>3.0000000000000001E-3</v>
      </c>
      <c r="B22" s="26">
        <v>42795</v>
      </c>
      <c r="E22" s="1">
        <f t="shared" si="0"/>
        <v>348333.66615999996</v>
      </c>
      <c r="F22" s="1">
        <f>A20*Table5[[#This Row],[Standard Repay]]</f>
        <v>1045.0009984799999</v>
      </c>
    </row>
    <row r="23" spans="1:6" x14ac:dyDescent="0.15">
      <c r="A23">
        <v>3.0000000000000001E-3</v>
      </c>
      <c r="B23" s="26">
        <v>42826</v>
      </c>
      <c r="E23" s="1">
        <f t="shared" si="0"/>
        <v>345933.66615999996</v>
      </c>
      <c r="F23" s="1">
        <f>A21*Table5[[#This Row],[Standard Repay]]</f>
        <v>1037.8009984799999</v>
      </c>
    </row>
    <row r="24" spans="1:6" x14ac:dyDescent="0.15">
      <c r="A24">
        <v>3.0000000000000001E-3</v>
      </c>
      <c r="B24" s="26">
        <v>42856</v>
      </c>
      <c r="E24" s="1">
        <f t="shared" si="0"/>
        <v>343533.66615999996</v>
      </c>
      <c r="F24" s="1">
        <f>A22*Table5[[#This Row],[Standard Repay]]</f>
        <v>1030.6009984799998</v>
      </c>
    </row>
    <row r="25" spans="1:6" x14ac:dyDescent="0.15">
      <c r="A25">
        <v>3.0000000000000001E-3</v>
      </c>
      <c r="B25" s="26">
        <v>42887</v>
      </c>
      <c r="E25" s="1">
        <f t="shared" si="0"/>
        <v>341133.66615999996</v>
      </c>
      <c r="F25" s="1">
        <f>A23*Table5[[#This Row],[Standard Repay]]</f>
        <v>1023.4009984799999</v>
      </c>
    </row>
    <row r="26" spans="1:6" x14ac:dyDescent="0.15">
      <c r="A26">
        <v>3.0000000000000001E-3</v>
      </c>
      <c r="B26" s="26">
        <v>42917</v>
      </c>
      <c r="E26" s="1">
        <f t="shared" si="0"/>
        <v>338733.66615999996</v>
      </c>
      <c r="F26" s="1">
        <f>A24*Table5[[#This Row],[Standard Repay]]</f>
        <v>1016.20099848</v>
      </c>
    </row>
    <row r="27" spans="1:6" x14ac:dyDescent="0.15">
      <c r="A27">
        <v>3.0000000000000001E-3</v>
      </c>
      <c r="B27" s="26">
        <v>42948</v>
      </c>
      <c r="E27" s="1">
        <f t="shared" si="0"/>
        <v>336333.66615999996</v>
      </c>
      <c r="F27" s="1">
        <f>A25*Table5[[#This Row],[Standard Repay]]</f>
        <v>1009.0009984799999</v>
      </c>
    </row>
    <row r="28" spans="1:6" x14ac:dyDescent="0.15">
      <c r="A28">
        <v>3.0000000000000001E-3</v>
      </c>
      <c r="B28" s="26">
        <v>42979</v>
      </c>
      <c r="E28" s="1">
        <f t="shared" si="0"/>
        <v>333933.66615999996</v>
      </c>
      <c r="F28" s="1">
        <f>A26*Table5[[#This Row],[Standard Repay]]</f>
        <v>1001.8009984799999</v>
      </c>
    </row>
    <row r="29" spans="1:6" x14ac:dyDescent="0.15">
      <c r="A29">
        <v>3.0000000000000001E-3</v>
      </c>
      <c r="B29" s="26">
        <v>43009</v>
      </c>
      <c r="E29" s="1">
        <f t="shared" si="0"/>
        <v>331533.66615999996</v>
      </c>
      <c r="F29" s="1">
        <f>A27*Table5[[#This Row],[Standard Repay]]</f>
        <v>994.60099847999993</v>
      </c>
    </row>
    <row r="30" spans="1:6" x14ac:dyDescent="0.15">
      <c r="A30">
        <v>3.0000000000000001E-3</v>
      </c>
      <c r="B30" s="26">
        <v>43040</v>
      </c>
      <c r="E30" s="1">
        <f t="shared" si="0"/>
        <v>329133.66615999996</v>
      </c>
      <c r="F30" s="1">
        <f>A28*Table5[[#This Row],[Standard Repay]]</f>
        <v>987.40099847999988</v>
      </c>
    </row>
    <row r="31" spans="1:6" x14ac:dyDescent="0.15">
      <c r="A31">
        <v>3.0000000000000001E-3</v>
      </c>
      <c r="B31" s="26">
        <v>43070</v>
      </c>
      <c r="E31" s="1">
        <f t="shared" si="0"/>
        <v>326733.66615999996</v>
      </c>
      <c r="F31" s="1">
        <f>A29*Table5[[#This Row],[Standard Repay]]</f>
        <v>980.20099847999995</v>
      </c>
    </row>
    <row r="32" spans="1:6" x14ac:dyDescent="0.15">
      <c r="A32">
        <v>3.0000000000000001E-3</v>
      </c>
      <c r="B32" s="26">
        <v>43101</v>
      </c>
      <c r="E32" s="1">
        <f t="shared" si="0"/>
        <v>324333.66615999996</v>
      </c>
      <c r="F32" s="1">
        <f>A30*Table5[[#This Row],[Standard Repay]]</f>
        <v>973.00099847999991</v>
      </c>
    </row>
    <row r="33" spans="1:6" x14ac:dyDescent="0.15">
      <c r="A33">
        <v>3.0000000000000001E-3</v>
      </c>
      <c r="B33" s="26">
        <v>43132</v>
      </c>
      <c r="E33" s="1">
        <f t="shared" si="0"/>
        <v>321933.66615999996</v>
      </c>
      <c r="F33" s="1">
        <f>A31*Table5[[#This Row],[Standard Repay]]</f>
        <v>965.80099847999986</v>
      </c>
    </row>
    <row r="34" spans="1:6" x14ac:dyDescent="0.15">
      <c r="A34">
        <v>3.0000000000000001E-3</v>
      </c>
      <c r="B34" s="26">
        <v>43160</v>
      </c>
      <c r="E34" s="1">
        <f t="shared" si="0"/>
        <v>319533.66615999996</v>
      </c>
      <c r="F34" s="1">
        <f>A32*Table5[[#This Row],[Standard Repay]]</f>
        <v>958.60099847999993</v>
      </c>
    </row>
    <row r="35" spans="1:6" x14ac:dyDescent="0.15">
      <c r="A35">
        <v>3.0000000000000001E-3</v>
      </c>
      <c r="B35" s="26">
        <v>43191</v>
      </c>
      <c r="E35" s="1">
        <f t="shared" si="0"/>
        <v>317133.66615999996</v>
      </c>
      <c r="F35" s="1">
        <f>A33*Table5[[#This Row],[Standard Repay]]</f>
        <v>951.40099847999988</v>
      </c>
    </row>
    <row r="36" spans="1:6" x14ac:dyDescent="0.15">
      <c r="A36">
        <v>3.0000000000000001E-3</v>
      </c>
      <c r="B36" s="26">
        <v>43221</v>
      </c>
      <c r="E36" s="1">
        <f t="shared" si="0"/>
        <v>314733.66615999996</v>
      </c>
      <c r="F36" s="1">
        <f>A34*Table5[[#This Row],[Standard Repay]]</f>
        <v>944.20099847999995</v>
      </c>
    </row>
    <row r="37" spans="1:6" x14ac:dyDescent="0.15">
      <c r="A37">
        <v>3.0000000000000001E-3</v>
      </c>
      <c r="B37" s="26">
        <v>43252</v>
      </c>
      <c r="E37" s="1">
        <f t="shared" si="0"/>
        <v>312333.66615999996</v>
      </c>
      <c r="F37" s="1">
        <f>A35*Table5[[#This Row],[Standard Repay]]</f>
        <v>937.00099847999991</v>
      </c>
    </row>
    <row r="38" spans="1:6" x14ac:dyDescent="0.15">
      <c r="A38">
        <v>3.0000000000000001E-3</v>
      </c>
      <c r="B38" s="26">
        <v>43282</v>
      </c>
      <c r="E38" s="1">
        <f t="shared" si="0"/>
        <v>309933.66615999996</v>
      </c>
      <c r="F38" s="1">
        <f>A36*Table5[[#This Row],[Standard Repay]]</f>
        <v>929.80099847999986</v>
      </c>
    </row>
    <row r="39" spans="1:6" x14ac:dyDescent="0.15">
      <c r="A39">
        <v>3.0000000000000001E-3</v>
      </c>
      <c r="B39" s="26">
        <v>43313</v>
      </c>
      <c r="E39" s="1">
        <f t="shared" si="0"/>
        <v>307533.66615999996</v>
      </c>
      <c r="F39" s="1">
        <f>A37*Table5[[#This Row],[Standard Repay]]</f>
        <v>922.60099847999993</v>
      </c>
    </row>
    <row r="40" spans="1:6" x14ac:dyDescent="0.15">
      <c r="A40">
        <v>3.0000000000000001E-3</v>
      </c>
      <c r="B40" s="26">
        <v>43344</v>
      </c>
      <c r="E40" s="1">
        <f t="shared" si="0"/>
        <v>305133.66615999996</v>
      </c>
      <c r="F40" s="1">
        <f>A38*Table5[[#This Row],[Standard Repay]]</f>
        <v>915.40099847999988</v>
      </c>
    </row>
    <row r="41" spans="1:6" x14ac:dyDescent="0.15">
      <c r="A41">
        <v>3.0000000000000001E-3</v>
      </c>
      <c r="B41" s="26">
        <v>43374</v>
      </c>
      <c r="E41" s="1">
        <f t="shared" si="0"/>
        <v>302733.66615999996</v>
      </c>
      <c r="F41" s="1">
        <f>A39*Table5[[#This Row],[Standard Repay]]</f>
        <v>908.20099847999995</v>
      </c>
    </row>
    <row r="42" spans="1:6" x14ac:dyDescent="0.15">
      <c r="A42">
        <v>3.0000000000000001E-3</v>
      </c>
      <c r="B42" s="26">
        <v>43405</v>
      </c>
      <c r="E42" s="1">
        <f t="shared" si="0"/>
        <v>300333.66615999996</v>
      </c>
      <c r="F42" s="1">
        <f>A40*Table5[[#This Row],[Standard Repay]]</f>
        <v>901.00099847999991</v>
      </c>
    </row>
    <row r="43" spans="1:6" x14ac:dyDescent="0.15">
      <c r="A43">
        <v>3.0000000000000001E-3</v>
      </c>
      <c r="B43" s="26">
        <v>43435</v>
      </c>
      <c r="E43" s="1">
        <f t="shared" si="0"/>
        <v>297933.66615999996</v>
      </c>
      <c r="F43" s="1">
        <f>A41*Table5[[#This Row],[Standard Repay]]</f>
        <v>893.80099847999986</v>
      </c>
    </row>
    <row r="44" spans="1:6" x14ac:dyDescent="0.15">
      <c r="A44">
        <v>3.0000000000000001E-3</v>
      </c>
      <c r="B44" s="26">
        <v>43466</v>
      </c>
      <c r="E44" s="1">
        <f t="shared" si="0"/>
        <v>295533.66615999996</v>
      </c>
      <c r="F44" s="1">
        <f>A42*Table5[[#This Row],[Standard Repay]]</f>
        <v>886.60099847999993</v>
      </c>
    </row>
    <row r="45" spans="1:6" x14ac:dyDescent="0.15">
      <c r="A45">
        <v>3.0000000000000001E-3</v>
      </c>
      <c r="B45" s="26">
        <v>43497</v>
      </c>
      <c r="E45" s="1">
        <f t="shared" si="0"/>
        <v>293133.66615999996</v>
      </c>
      <c r="F45" s="1">
        <f>A43*Table5[[#This Row],[Standard Repay]]</f>
        <v>879.40099847999988</v>
      </c>
    </row>
    <row r="46" spans="1:6" x14ac:dyDescent="0.15">
      <c r="A46">
        <v>3.0000000000000001E-3</v>
      </c>
      <c r="B46" s="26">
        <v>43525</v>
      </c>
      <c r="E46" s="1">
        <f t="shared" si="0"/>
        <v>290733.66615999996</v>
      </c>
      <c r="F46" s="1">
        <f>A44*Table5[[#This Row],[Standard Repay]]</f>
        <v>872.20099847999995</v>
      </c>
    </row>
    <row r="47" spans="1:6" x14ac:dyDescent="0.15">
      <c r="A47">
        <v>3.0000000000000001E-3</v>
      </c>
      <c r="B47" s="26">
        <v>43556</v>
      </c>
      <c r="E47" s="1">
        <f t="shared" si="0"/>
        <v>288333.66615999996</v>
      </c>
      <c r="F47" s="1">
        <f>A45*Table5[[#This Row],[Standard Repay]]</f>
        <v>865.00099847999991</v>
      </c>
    </row>
    <row r="48" spans="1:6" x14ac:dyDescent="0.15">
      <c r="A48">
        <v>3.0000000000000001E-3</v>
      </c>
      <c r="B48" s="26">
        <v>43586</v>
      </c>
      <c r="E48" s="1">
        <f t="shared" si="0"/>
        <v>285933.66615999996</v>
      </c>
      <c r="F48" s="1">
        <f>A46*Table5[[#This Row],[Standard Repay]]</f>
        <v>857.80099847999986</v>
      </c>
    </row>
    <row r="49" spans="1:6" x14ac:dyDescent="0.15">
      <c r="A49">
        <v>3.0000000000000001E-3</v>
      </c>
      <c r="B49" s="26">
        <v>43617</v>
      </c>
      <c r="E49" s="1">
        <f t="shared" si="0"/>
        <v>283533.66615999996</v>
      </c>
      <c r="F49" s="1">
        <f>A47*Table5[[#This Row],[Standard Repay]]</f>
        <v>850.60099847999993</v>
      </c>
    </row>
    <row r="50" spans="1:6" x14ac:dyDescent="0.15">
      <c r="A50">
        <v>3.0000000000000001E-3</v>
      </c>
      <c r="B50" s="26">
        <v>43647</v>
      </c>
      <c r="E50" s="1">
        <f t="shared" si="0"/>
        <v>281133.66615999996</v>
      </c>
      <c r="F50" s="1">
        <f>A48*Table5[[#This Row],[Standard Repay]]</f>
        <v>843.40099847999988</v>
      </c>
    </row>
    <row r="51" spans="1:6" x14ac:dyDescent="0.15">
      <c r="A51">
        <v>3.0000000000000001E-3</v>
      </c>
      <c r="B51" s="26">
        <v>43678</v>
      </c>
      <c r="E51" s="1">
        <f t="shared" si="0"/>
        <v>278733.66615999996</v>
      </c>
      <c r="F51" s="1">
        <f>A49*Table5[[#This Row],[Standard Repay]]</f>
        <v>836.20099847999995</v>
      </c>
    </row>
    <row r="52" spans="1:6" x14ac:dyDescent="0.15">
      <c r="A52">
        <v>3.0000000000000001E-3</v>
      </c>
      <c r="B52" s="26">
        <v>43709</v>
      </c>
      <c r="E52" s="1">
        <f t="shared" si="0"/>
        <v>276333.66615999996</v>
      </c>
      <c r="F52" s="1">
        <f>A50*Table5[[#This Row],[Standard Repay]]</f>
        <v>829.00099847999991</v>
      </c>
    </row>
    <row r="53" spans="1:6" x14ac:dyDescent="0.15">
      <c r="A53">
        <v>3.0000000000000001E-3</v>
      </c>
      <c r="B53" s="26">
        <v>43739</v>
      </c>
      <c r="E53" s="1">
        <f t="shared" si="0"/>
        <v>273933.66615999996</v>
      </c>
      <c r="F53" s="1">
        <f>A51*Table5[[#This Row],[Standard Repay]]</f>
        <v>821.80099847999986</v>
      </c>
    </row>
    <row r="54" spans="1:6" x14ac:dyDescent="0.15">
      <c r="A54">
        <v>3.0000000000000001E-3</v>
      </c>
      <c r="B54" s="26">
        <v>43770</v>
      </c>
      <c r="E54" s="1">
        <f t="shared" si="0"/>
        <v>271533.66615999996</v>
      </c>
      <c r="F54" s="1">
        <f>A52*Table5[[#This Row],[Standard Repay]]</f>
        <v>814.60099847999993</v>
      </c>
    </row>
    <row r="55" spans="1:6" x14ac:dyDescent="0.15">
      <c r="A55">
        <v>3.0000000000000001E-3</v>
      </c>
      <c r="B55" s="26">
        <v>43800</v>
      </c>
      <c r="E55" s="1">
        <f t="shared" si="0"/>
        <v>269133.66615999996</v>
      </c>
      <c r="F55" s="1">
        <f>A53*Table5[[#This Row],[Standard Repay]]</f>
        <v>807.40099847999988</v>
      </c>
    </row>
    <row r="56" spans="1:6" x14ac:dyDescent="0.15">
      <c r="A56">
        <v>3.0000000000000001E-3</v>
      </c>
      <c r="B56" s="26">
        <v>43831</v>
      </c>
      <c r="E56" s="1">
        <f t="shared" si="0"/>
        <v>266733.66615999996</v>
      </c>
      <c r="F56" s="1">
        <f>A54*Table5[[#This Row],[Standard Repay]]</f>
        <v>800.20099847999995</v>
      </c>
    </row>
    <row r="57" spans="1:6" x14ac:dyDescent="0.15">
      <c r="A57">
        <v>3.0000000000000001E-3</v>
      </c>
      <c r="B57" s="26">
        <v>43862</v>
      </c>
      <c r="E57" s="1">
        <f t="shared" si="0"/>
        <v>264333.66615999996</v>
      </c>
      <c r="F57" s="1">
        <f>A55*Table5[[#This Row],[Standard Repay]]</f>
        <v>793.00099847999991</v>
      </c>
    </row>
    <row r="58" spans="1:6" x14ac:dyDescent="0.15">
      <c r="A58">
        <v>3.0000000000000001E-3</v>
      </c>
      <c r="B58" s="26">
        <v>43891</v>
      </c>
      <c r="E58" s="1">
        <f t="shared" si="0"/>
        <v>261933.66615999996</v>
      </c>
      <c r="F58" s="1">
        <f>A56*Table5[[#This Row],[Standard Repay]]</f>
        <v>785.80099847999986</v>
      </c>
    </row>
    <row r="59" spans="1:6" x14ac:dyDescent="0.15">
      <c r="A59">
        <v>3.0000000000000001E-3</v>
      </c>
      <c r="B59" s="26">
        <v>43922</v>
      </c>
      <c r="E59" s="1">
        <f t="shared" si="0"/>
        <v>259533.66615999996</v>
      </c>
      <c r="F59" s="1">
        <f>A57*Table5[[#This Row],[Standard Repay]]</f>
        <v>778.60099847999993</v>
      </c>
    </row>
    <row r="60" spans="1:6" x14ac:dyDescent="0.15">
      <c r="A60">
        <v>3.0000000000000001E-3</v>
      </c>
      <c r="B60" s="26">
        <v>43952</v>
      </c>
      <c r="E60" s="1">
        <f t="shared" si="0"/>
        <v>257133.66615999996</v>
      </c>
      <c r="F60" s="1">
        <f>A58*Table5[[#This Row],[Standard Repay]]</f>
        <v>771.40099847999988</v>
      </c>
    </row>
    <row r="61" spans="1:6" x14ac:dyDescent="0.15">
      <c r="A61">
        <v>3.0000000000000001E-3</v>
      </c>
      <c r="B61" s="26">
        <v>43983</v>
      </c>
      <c r="E61" s="1">
        <f t="shared" si="0"/>
        <v>254733.66615999996</v>
      </c>
      <c r="F61" s="1">
        <f>A59*Table5[[#This Row],[Standard Repay]]</f>
        <v>764.20099847999995</v>
      </c>
    </row>
    <row r="62" spans="1:6" x14ac:dyDescent="0.15">
      <c r="A62">
        <v>3.0000000000000001E-3</v>
      </c>
      <c r="B62" s="26">
        <v>44013</v>
      </c>
      <c r="E62" s="1">
        <f t="shared" si="0"/>
        <v>252333.66615999996</v>
      </c>
      <c r="F62" s="1">
        <f>A60*Table5[[#This Row],[Standard Repay]]</f>
        <v>757.00099847999991</v>
      </c>
    </row>
    <row r="63" spans="1:6" x14ac:dyDescent="0.15">
      <c r="A63">
        <v>3.0000000000000001E-3</v>
      </c>
      <c r="B63" s="26">
        <v>44044</v>
      </c>
      <c r="E63" s="1">
        <f t="shared" si="0"/>
        <v>249933.66615999996</v>
      </c>
      <c r="F63" s="1">
        <f>A61*Table5[[#This Row],[Standard Repay]]</f>
        <v>749.80099847999986</v>
      </c>
    </row>
    <row r="64" spans="1:6" x14ac:dyDescent="0.15">
      <c r="A64">
        <v>3.0000000000000001E-3</v>
      </c>
      <c r="B64" s="26">
        <v>44075</v>
      </c>
      <c r="E64" s="1">
        <f t="shared" si="0"/>
        <v>247533.66615999996</v>
      </c>
      <c r="F64" s="1">
        <f>A62*Table5[[#This Row],[Standard Repay]]</f>
        <v>742.60099847999993</v>
      </c>
    </row>
    <row r="65" spans="1:6" x14ac:dyDescent="0.15">
      <c r="A65">
        <v>3.0000000000000001E-3</v>
      </c>
      <c r="B65" s="26">
        <v>44105</v>
      </c>
      <c r="E65" s="1">
        <f t="shared" si="0"/>
        <v>245133.66615999996</v>
      </c>
      <c r="F65" s="1">
        <f>A63*Table5[[#This Row],[Standard Repay]]</f>
        <v>735.40099847999988</v>
      </c>
    </row>
    <row r="66" spans="1:6" x14ac:dyDescent="0.15">
      <c r="A66">
        <v>3.0000000000000001E-3</v>
      </c>
      <c r="B66" s="26">
        <v>44136</v>
      </c>
      <c r="E66" s="1">
        <f t="shared" si="0"/>
        <v>242733.66615999996</v>
      </c>
      <c r="F66" s="1">
        <f>A64*Table5[[#This Row],[Standard Repay]]</f>
        <v>728.20099847999995</v>
      </c>
    </row>
    <row r="67" spans="1:6" x14ac:dyDescent="0.15">
      <c r="A67">
        <v>3.0000000000000001E-3</v>
      </c>
      <c r="B67" s="26">
        <v>44166</v>
      </c>
      <c r="E67" s="1">
        <f t="shared" si="0"/>
        <v>240333.66615999996</v>
      </c>
      <c r="F67" s="1">
        <f>A65*Table5[[#This Row],[Standard Repay]]</f>
        <v>721.00099847999991</v>
      </c>
    </row>
    <row r="68" spans="1:6" x14ac:dyDescent="0.15">
      <c r="A68">
        <v>3.0000000000000001E-3</v>
      </c>
      <c r="B68" s="26">
        <v>44197</v>
      </c>
      <c r="E68" s="1">
        <f t="shared" si="0"/>
        <v>237933.66615999996</v>
      </c>
      <c r="F68" s="1">
        <f>A66*Table5[[#This Row],[Standard Repay]]</f>
        <v>713.80099847999986</v>
      </c>
    </row>
    <row r="69" spans="1:6" x14ac:dyDescent="0.15">
      <c r="A69">
        <v>3.0000000000000001E-3</v>
      </c>
      <c r="B69" s="26">
        <v>44228</v>
      </c>
      <c r="E69" s="1">
        <f t="shared" si="0"/>
        <v>235533.66615999996</v>
      </c>
      <c r="F69" s="1">
        <f>A67*Table5[[#This Row],[Standard Repay]]</f>
        <v>706.60099847999993</v>
      </c>
    </row>
    <row r="70" spans="1:6" x14ac:dyDescent="0.15">
      <c r="A70">
        <v>3.0000000000000001E-3</v>
      </c>
      <c r="B70" s="26">
        <v>44256</v>
      </c>
      <c r="E70" s="1">
        <f t="shared" si="0"/>
        <v>233133.66615999996</v>
      </c>
      <c r="F70" s="1">
        <f>A68*Table5[[#This Row],[Standard Repay]]</f>
        <v>699.40099847999988</v>
      </c>
    </row>
    <row r="71" spans="1:6" x14ac:dyDescent="0.15">
      <c r="A71">
        <v>3.0000000000000001E-3</v>
      </c>
      <c r="B71" s="26">
        <v>44287</v>
      </c>
      <c r="E71" s="1">
        <f t="shared" si="0"/>
        <v>230733.66615999996</v>
      </c>
      <c r="F71" s="1">
        <f>A69*Table5[[#This Row],[Standard Repay]]</f>
        <v>692.20099847999995</v>
      </c>
    </row>
    <row r="72" spans="1:6" x14ac:dyDescent="0.15">
      <c r="A72">
        <v>3.0000000000000001E-3</v>
      </c>
      <c r="B72" s="26">
        <v>44317</v>
      </c>
      <c r="E72" s="1">
        <f t="shared" si="0"/>
        <v>228333.66615999996</v>
      </c>
      <c r="F72" s="1">
        <f>A70*Table5[[#This Row],[Standard Repay]]</f>
        <v>685.00099847999991</v>
      </c>
    </row>
    <row r="73" spans="1:6" x14ac:dyDescent="0.15">
      <c r="A73">
        <v>3.0000000000000001E-3</v>
      </c>
      <c r="B73" s="26">
        <v>44348</v>
      </c>
      <c r="E73" s="1">
        <f t="shared" si="0"/>
        <v>225933.66615999996</v>
      </c>
      <c r="F73" s="1">
        <f>A71*Table5[[#This Row],[Standard Repay]]</f>
        <v>677.80099847999986</v>
      </c>
    </row>
    <row r="74" spans="1:6" x14ac:dyDescent="0.15">
      <c r="A74">
        <v>3.0000000000000001E-3</v>
      </c>
      <c r="B74" s="26">
        <v>44378</v>
      </c>
      <c r="E74" s="1">
        <f t="shared" si="0"/>
        <v>223533.66615999996</v>
      </c>
      <c r="F74" s="1">
        <f>A72*Table5[[#This Row],[Standard Repay]]</f>
        <v>670.60099847999993</v>
      </c>
    </row>
    <row r="75" spans="1:6" x14ac:dyDescent="0.15">
      <c r="A75">
        <v>3.0000000000000001E-3</v>
      </c>
      <c r="B75" s="26">
        <v>44409</v>
      </c>
      <c r="E75" s="1">
        <f t="shared" si="0"/>
        <v>221133.66615999996</v>
      </c>
      <c r="F75" s="1">
        <f>A73*Table5[[#This Row],[Standard Repay]]</f>
        <v>663.40099847999988</v>
      </c>
    </row>
    <row r="76" spans="1:6" x14ac:dyDescent="0.15">
      <c r="A76">
        <v>3.0000000000000001E-3</v>
      </c>
      <c r="B76" s="26">
        <v>44440</v>
      </c>
      <c r="E76" s="1">
        <f t="shared" si="0"/>
        <v>218733.66615999996</v>
      </c>
      <c r="F76" s="1">
        <f>A74*Table5[[#This Row],[Standard Repay]]</f>
        <v>656.20099847999995</v>
      </c>
    </row>
    <row r="77" spans="1:6" x14ac:dyDescent="0.15">
      <c r="A77">
        <v>3.0000000000000001E-3</v>
      </c>
      <c r="B77" s="26">
        <v>44470</v>
      </c>
      <c r="E77" s="1">
        <f t="shared" si="0"/>
        <v>216333.66615999996</v>
      </c>
      <c r="F77" s="1">
        <f>A75*Table5[[#This Row],[Standard Repay]]</f>
        <v>649.00099847999991</v>
      </c>
    </row>
    <row r="78" spans="1:6" x14ac:dyDescent="0.15">
      <c r="A78">
        <v>3.0000000000000001E-3</v>
      </c>
      <c r="B78" s="26">
        <v>44501</v>
      </c>
      <c r="E78" s="1">
        <f t="shared" si="0"/>
        <v>213933.66615999996</v>
      </c>
      <c r="F78" s="1">
        <f>A76*Table5[[#This Row],[Standard Repay]]</f>
        <v>641.80099847999986</v>
      </c>
    </row>
    <row r="79" spans="1:6" x14ac:dyDescent="0.15">
      <c r="A79">
        <v>3.0000000000000001E-3</v>
      </c>
      <c r="B79" s="26">
        <v>44531</v>
      </c>
      <c r="E79" s="1">
        <f t="shared" si="0"/>
        <v>211533.66615999996</v>
      </c>
      <c r="F79" s="1">
        <f>A77*Table5[[#This Row],[Standard Repay]]</f>
        <v>634.60099847999993</v>
      </c>
    </row>
    <row r="80" spans="1:6" x14ac:dyDescent="0.15">
      <c r="A80">
        <v>3.0000000000000001E-3</v>
      </c>
      <c r="B80" s="26">
        <v>44562</v>
      </c>
      <c r="E80" s="1">
        <f t="shared" si="0"/>
        <v>209133.66615999996</v>
      </c>
      <c r="F80" s="1">
        <f>A78*Table5[[#This Row],[Standard Repay]]</f>
        <v>627.40099847999988</v>
      </c>
    </row>
    <row r="81" spans="1:6" x14ac:dyDescent="0.15">
      <c r="A81">
        <v>3.0000000000000001E-3</v>
      </c>
      <c r="B81" s="26">
        <v>44593</v>
      </c>
      <c r="E81" s="1">
        <f t="shared" si="0"/>
        <v>206733.66615999996</v>
      </c>
      <c r="F81" s="1">
        <f>A79*Table5[[#This Row],[Standard Repay]]</f>
        <v>620.20099847999995</v>
      </c>
    </row>
    <row r="82" spans="1:6" x14ac:dyDescent="0.15">
      <c r="A82">
        <v>3.0000000000000001E-3</v>
      </c>
      <c r="B82" s="26">
        <v>44621</v>
      </c>
      <c r="E82" s="1">
        <f t="shared" ref="E82:E145" si="1">E81-2400</f>
        <v>204333.66615999996</v>
      </c>
      <c r="F82" s="1">
        <f>A80*Table5[[#This Row],[Standard Repay]]</f>
        <v>613.00099847999991</v>
      </c>
    </row>
    <row r="83" spans="1:6" x14ac:dyDescent="0.15">
      <c r="A83">
        <v>3.0000000000000001E-3</v>
      </c>
      <c r="B83" s="26">
        <v>44652</v>
      </c>
      <c r="E83" s="1">
        <f t="shared" si="1"/>
        <v>201933.66615999996</v>
      </c>
      <c r="F83" s="1">
        <f>A81*Table5[[#This Row],[Standard Repay]]</f>
        <v>605.80099847999986</v>
      </c>
    </row>
    <row r="84" spans="1:6" x14ac:dyDescent="0.15">
      <c r="A84">
        <v>3.0000000000000001E-3</v>
      </c>
      <c r="B84" s="26">
        <v>44682</v>
      </c>
      <c r="E84" s="1">
        <f t="shared" si="1"/>
        <v>199533.66615999996</v>
      </c>
      <c r="F84" s="1">
        <f>A82*Table5[[#This Row],[Standard Repay]]</f>
        <v>598.60099847999993</v>
      </c>
    </row>
    <row r="85" spans="1:6" x14ac:dyDescent="0.15">
      <c r="A85">
        <v>3.0000000000000001E-3</v>
      </c>
      <c r="B85" s="26">
        <v>44713</v>
      </c>
      <c r="E85" s="1">
        <f t="shared" si="1"/>
        <v>197133.66615999996</v>
      </c>
      <c r="F85" s="1">
        <f>A83*Table5[[#This Row],[Standard Repay]]</f>
        <v>591.40099847999988</v>
      </c>
    </row>
    <row r="86" spans="1:6" x14ac:dyDescent="0.15">
      <c r="A86">
        <v>3.0000000000000001E-3</v>
      </c>
      <c r="B86" s="26">
        <v>44743</v>
      </c>
      <c r="E86" s="1">
        <f t="shared" si="1"/>
        <v>194733.66615999996</v>
      </c>
      <c r="F86" s="1">
        <f>A84*Table5[[#This Row],[Standard Repay]]</f>
        <v>584.20099847999995</v>
      </c>
    </row>
    <row r="87" spans="1:6" x14ac:dyDescent="0.15">
      <c r="A87">
        <v>3.0000000000000001E-3</v>
      </c>
      <c r="B87" s="26">
        <v>44774</v>
      </c>
      <c r="E87" s="1">
        <f t="shared" si="1"/>
        <v>192333.66615999996</v>
      </c>
      <c r="F87" s="1">
        <f>A85*Table5[[#This Row],[Standard Repay]]</f>
        <v>577.00099847999991</v>
      </c>
    </row>
    <row r="88" spans="1:6" x14ac:dyDescent="0.15">
      <c r="A88">
        <v>3.0000000000000001E-3</v>
      </c>
      <c r="B88" s="26">
        <v>44805</v>
      </c>
      <c r="E88" s="1">
        <f t="shared" si="1"/>
        <v>189933.66615999996</v>
      </c>
      <c r="F88" s="1">
        <f>A86*Table5[[#This Row],[Standard Repay]]</f>
        <v>569.80099847999986</v>
      </c>
    </row>
    <row r="89" spans="1:6" x14ac:dyDescent="0.15">
      <c r="A89">
        <v>3.0000000000000001E-3</v>
      </c>
      <c r="B89" s="26">
        <v>44835</v>
      </c>
      <c r="E89" s="1">
        <f t="shared" si="1"/>
        <v>187533.66615999996</v>
      </c>
      <c r="F89" s="1">
        <f>A87*Table5[[#This Row],[Standard Repay]]</f>
        <v>562.60099847999993</v>
      </c>
    </row>
    <row r="90" spans="1:6" x14ac:dyDescent="0.15">
      <c r="A90">
        <v>3.0000000000000001E-3</v>
      </c>
      <c r="B90" s="26">
        <v>44866</v>
      </c>
      <c r="E90" s="1">
        <f t="shared" si="1"/>
        <v>185133.66615999996</v>
      </c>
      <c r="F90" s="1">
        <f>A88*Table5[[#This Row],[Standard Repay]]</f>
        <v>555.40099847999988</v>
      </c>
    </row>
    <row r="91" spans="1:6" x14ac:dyDescent="0.15">
      <c r="A91">
        <v>3.0000000000000001E-3</v>
      </c>
      <c r="B91" s="26">
        <v>44896</v>
      </c>
      <c r="E91" s="1">
        <f t="shared" si="1"/>
        <v>182733.66615999996</v>
      </c>
      <c r="F91" s="1">
        <f>A89*Table5[[#This Row],[Standard Repay]]</f>
        <v>548.20099847999995</v>
      </c>
    </row>
    <row r="92" spans="1:6" x14ac:dyDescent="0.15">
      <c r="A92">
        <v>3.0000000000000001E-3</v>
      </c>
      <c r="B92" s="26">
        <v>44927</v>
      </c>
      <c r="E92" s="1">
        <f t="shared" si="1"/>
        <v>180333.66615999996</v>
      </c>
      <c r="F92" s="1">
        <f>A90*Table5[[#This Row],[Standard Repay]]</f>
        <v>541.00099847999991</v>
      </c>
    </row>
    <row r="93" spans="1:6" x14ac:dyDescent="0.15">
      <c r="A93">
        <v>3.0000000000000001E-3</v>
      </c>
      <c r="B93" s="26">
        <v>44958</v>
      </c>
      <c r="E93" s="1">
        <f t="shared" si="1"/>
        <v>177933.66615999996</v>
      </c>
      <c r="F93" s="1">
        <f>A91*Table5[[#This Row],[Standard Repay]]</f>
        <v>533.80099847999986</v>
      </c>
    </row>
    <row r="94" spans="1:6" x14ac:dyDescent="0.15">
      <c r="A94">
        <v>3.0000000000000001E-3</v>
      </c>
      <c r="B94" s="26">
        <v>44986</v>
      </c>
      <c r="E94" s="1">
        <f t="shared" si="1"/>
        <v>175533.66615999996</v>
      </c>
      <c r="F94" s="1">
        <f>A92*Table5[[#This Row],[Standard Repay]]</f>
        <v>526.60099847999993</v>
      </c>
    </row>
    <row r="95" spans="1:6" x14ac:dyDescent="0.15">
      <c r="A95">
        <v>3.0000000000000001E-3</v>
      </c>
      <c r="B95" s="26">
        <v>45017</v>
      </c>
      <c r="E95" s="1">
        <f t="shared" si="1"/>
        <v>173133.66615999996</v>
      </c>
      <c r="F95" s="1">
        <f>A93*Table5[[#This Row],[Standard Repay]]</f>
        <v>519.40099847999988</v>
      </c>
    </row>
    <row r="96" spans="1:6" x14ac:dyDescent="0.15">
      <c r="A96">
        <v>3.0000000000000001E-3</v>
      </c>
      <c r="B96" s="26">
        <v>45047</v>
      </c>
      <c r="E96" s="1">
        <f t="shared" si="1"/>
        <v>170733.66615999996</v>
      </c>
      <c r="F96" s="1">
        <f>A94*Table5[[#This Row],[Standard Repay]]</f>
        <v>512.20099847999995</v>
      </c>
    </row>
    <row r="97" spans="1:6" x14ac:dyDescent="0.15">
      <c r="A97">
        <v>3.0000000000000001E-3</v>
      </c>
      <c r="B97" s="26">
        <v>45078</v>
      </c>
      <c r="E97" s="1">
        <f t="shared" si="1"/>
        <v>168333.66615999996</v>
      </c>
      <c r="F97" s="1">
        <f>A95*Table5[[#This Row],[Standard Repay]]</f>
        <v>505.00099847999991</v>
      </c>
    </row>
    <row r="98" spans="1:6" x14ac:dyDescent="0.15">
      <c r="A98">
        <v>3.0000000000000001E-3</v>
      </c>
      <c r="B98" s="26">
        <v>45108</v>
      </c>
      <c r="E98" s="1">
        <f t="shared" si="1"/>
        <v>165933.66615999996</v>
      </c>
      <c r="F98" s="1">
        <f>A96*Table5[[#This Row],[Standard Repay]]</f>
        <v>497.80099847999992</v>
      </c>
    </row>
    <row r="99" spans="1:6" x14ac:dyDescent="0.15">
      <c r="A99">
        <v>3.0000000000000001E-3</v>
      </c>
      <c r="B99" s="26">
        <v>45139</v>
      </c>
      <c r="E99" s="1">
        <f t="shared" si="1"/>
        <v>163533.66615999996</v>
      </c>
      <c r="F99" s="1">
        <f>A97*Table5[[#This Row],[Standard Repay]]</f>
        <v>490.60099847999993</v>
      </c>
    </row>
    <row r="100" spans="1:6" x14ac:dyDescent="0.15">
      <c r="A100">
        <v>3.0000000000000001E-3</v>
      </c>
      <c r="B100" s="26">
        <v>45170</v>
      </c>
      <c r="E100" s="1">
        <f t="shared" si="1"/>
        <v>161133.66615999996</v>
      </c>
      <c r="F100" s="1">
        <f>A98*Table5[[#This Row],[Standard Repay]]</f>
        <v>483.40099847999988</v>
      </c>
    </row>
    <row r="101" spans="1:6" x14ac:dyDescent="0.15">
      <c r="A101">
        <v>3.0000000000000001E-3</v>
      </c>
      <c r="B101" s="26">
        <v>45200</v>
      </c>
      <c r="E101" s="1">
        <f t="shared" si="1"/>
        <v>158733.66615999996</v>
      </c>
      <c r="F101" s="1">
        <f>A99*Table5[[#This Row],[Standard Repay]]</f>
        <v>476.2009984799999</v>
      </c>
    </row>
    <row r="102" spans="1:6" x14ac:dyDescent="0.15">
      <c r="A102">
        <v>3.0000000000000001E-3</v>
      </c>
      <c r="B102" s="26">
        <v>45231</v>
      </c>
      <c r="E102" s="1">
        <f t="shared" si="1"/>
        <v>156333.66615999996</v>
      </c>
      <c r="F102" s="1">
        <f>A100*Table5[[#This Row],[Standard Repay]]</f>
        <v>469.00099847999991</v>
      </c>
    </row>
    <row r="103" spans="1:6" x14ac:dyDescent="0.15">
      <c r="A103">
        <v>3.0000000000000001E-3</v>
      </c>
      <c r="B103" s="26">
        <v>45261</v>
      </c>
      <c r="E103" s="1">
        <f t="shared" si="1"/>
        <v>153933.66615999996</v>
      </c>
      <c r="F103" s="1">
        <f>A101*Table5[[#This Row],[Standard Repay]]</f>
        <v>461.80099847999992</v>
      </c>
    </row>
    <row r="104" spans="1:6" x14ac:dyDescent="0.15">
      <c r="A104">
        <v>3.0000000000000001E-3</v>
      </c>
      <c r="B104" s="26">
        <v>45292</v>
      </c>
      <c r="E104" s="1">
        <f t="shared" si="1"/>
        <v>151533.66615999996</v>
      </c>
      <c r="F104" s="1">
        <f>A102*Table5[[#This Row],[Standard Repay]]</f>
        <v>454.60099847999993</v>
      </c>
    </row>
    <row r="105" spans="1:6" x14ac:dyDescent="0.15">
      <c r="A105">
        <v>3.0000000000000001E-3</v>
      </c>
      <c r="B105" s="26">
        <v>45323</v>
      </c>
      <c r="E105" s="1">
        <f t="shared" si="1"/>
        <v>149133.66615999996</v>
      </c>
      <c r="F105" s="1">
        <f>A103*Table5[[#This Row],[Standard Repay]]</f>
        <v>447.40099847999988</v>
      </c>
    </row>
    <row r="106" spans="1:6" x14ac:dyDescent="0.15">
      <c r="A106">
        <v>3.0000000000000001E-3</v>
      </c>
      <c r="B106" s="26">
        <v>45352</v>
      </c>
      <c r="E106" s="1">
        <f t="shared" si="1"/>
        <v>146733.66615999996</v>
      </c>
      <c r="F106" s="1">
        <f>A104*Table5[[#This Row],[Standard Repay]]</f>
        <v>440.2009984799999</v>
      </c>
    </row>
    <row r="107" spans="1:6" x14ac:dyDescent="0.15">
      <c r="A107">
        <v>3.0000000000000001E-3</v>
      </c>
      <c r="B107" s="26">
        <v>45383</v>
      </c>
      <c r="E107" s="1">
        <f t="shared" si="1"/>
        <v>144333.66615999996</v>
      </c>
      <c r="F107" s="1">
        <f>A105*Table5[[#This Row],[Standard Repay]]</f>
        <v>433.00099847999991</v>
      </c>
    </row>
    <row r="108" spans="1:6" x14ac:dyDescent="0.15">
      <c r="A108">
        <v>3.0000000000000001E-3</v>
      </c>
      <c r="B108" s="26">
        <v>45413</v>
      </c>
      <c r="E108" s="1">
        <f t="shared" si="1"/>
        <v>141933.66615999996</v>
      </c>
      <c r="F108" s="1">
        <f>A106*Table5[[#This Row],[Standard Repay]]</f>
        <v>425.80099847999992</v>
      </c>
    </row>
    <row r="109" spans="1:6" x14ac:dyDescent="0.15">
      <c r="A109">
        <v>3.0000000000000001E-3</v>
      </c>
      <c r="B109" s="26">
        <v>45444</v>
      </c>
      <c r="E109" s="1">
        <f t="shared" si="1"/>
        <v>139533.66615999996</v>
      </c>
      <c r="F109" s="1">
        <f>A107*Table5[[#This Row],[Standard Repay]]</f>
        <v>418.60099847999987</v>
      </c>
    </row>
    <row r="110" spans="1:6" x14ac:dyDescent="0.15">
      <c r="A110">
        <v>3.0000000000000001E-3</v>
      </c>
      <c r="B110" s="26">
        <v>45474</v>
      </c>
      <c r="E110" s="1">
        <f t="shared" si="1"/>
        <v>137133.66615999996</v>
      </c>
      <c r="F110" s="1">
        <f>A108*Table5[[#This Row],[Standard Repay]]</f>
        <v>411.40099847999988</v>
      </c>
    </row>
    <row r="111" spans="1:6" x14ac:dyDescent="0.15">
      <c r="A111">
        <v>3.0000000000000001E-3</v>
      </c>
      <c r="B111" s="26">
        <v>45505</v>
      </c>
      <c r="E111" s="1">
        <f t="shared" si="1"/>
        <v>134733.66615999996</v>
      </c>
      <c r="F111" s="1">
        <f>A109*Table5[[#This Row],[Standard Repay]]</f>
        <v>404.2009984799999</v>
      </c>
    </row>
    <row r="112" spans="1:6" x14ac:dyDescent="0.15">
      <c r="A112">
        <v>3.0000000000000001E-3</v>
      </c>
      <c r="B112" s="26">
        <v>45536</v>
      </c>
      <c r="E112" s="1">
        <f t="shared" si="1"/>
        <v>132333.66615999996</v>
      </c>
      <c r="F112" s="1">
        <f>A110*Table5[[#This Row],[Standard Repay]]</f>
        <v>397.00099847999991</v>
      </c>
    </row>
    <row r="113" spans="1:6" x14ac:dyDescent="0.15">
      <c r="A113">
        <v>3.0000000000000001E-3</v>
      </c>
      <c r="B113" s="26">
        <v>45566</v>
      </c>
      <c r="E113" s="1">
        <f t="shared" si="1"/>
        <v>129933.66615999996</v>
      </c>
      <c r="F113" s="1">
        <f>A111*Table5[[#This Row],[Standard Repay]]</f>
        <v>389.80099847999992</v>
      </c>
    </row>
    <row r="114" spans="1:6" x14ac:dyDescent="0.15">
      <c r="A114">
        <v>3.0000000000000001E-3</v>
      </c>
      <c r="B114" s="26">
        <v>45597</v>
      </c>
      <c r="E114" s="1">
        <f t="shared" si="1"/>
        <v>127533.66615999996</v>
      </c>
      <c r="F114" s="1">
        <f>A112*Table5[[#This Row],[Standard Repay]]</f>
        <v>382.60099847999987</v>
      </c>
    </row>
    <row r="115" spans="1:6" x14ac:dyDescent="0.15">
      <c r="A115">
        <v>3.0000000000000001E-3</v>
      </c>
      <c r="B115" s="26">
        <v>45627</v>
      </c>
      <c r="E115" s="1">
        <f t="shared" si="1"/>
        <v>125133.66615999996</v>
      </c>
      <c r="F115" s="1">
        <f>A113*Table5[[#This Row],[Standard Repay]]</f>
        <v>375.40099847999988</v>
      </c>
    </row>
    <row r="116" spans="1:6" x14ac:dyDescent="0.15">
      <c r="A116">
        <v>3.0000000000000001E-3</v>
      </c>
      <c r="B116" s="26">
        <v>45658</v>
      </c>
      <c r="E116" s="1">
        <f t="shared" si="1"/>
        <v>122733.66615999996</v>
      </c>
      <c r="F116" s="1">
        <f>A114*Table5[[#This Row],[Standard Repay]]</f>
        <v>368.2009984799999</v>
      </c>
    </row>
    <row r="117" spans="1:6" x14ac:dyDescent="0.15">
      <c r="A117">
        <v>3.0000000000000001E-3</v>
      </c>
      <c r="B117" s="26">
        <v>45689</v>
      </c>
      <c r="E117" s="1">
        <f t="shared" si="1"/>
        <v>120333.66615999996</v>
      </c>
      <c r="F117" s="1">
        <f>A115*Table5[[#This Row],[Standard Repay]]</f>
        <v>361.00099847999991</v>
      </c>
    </row>
    <row r="118" spans="1:6" x14ac:dyDescent="0.15">
      <c r="A118">
        <v>3.0000000000000001E-3</v>
      </c>
      <c r="B118" s="26">
        <v>45717</v>
      </c>
      <c r="E118" s="1">
        <f t="shared" si="1"/>
        <v>117933.66615999996</v>
      </c>
      <c r="F118" s="1">
        <f>A116*Table5[[#This Row],[Standard Repay]]</f>
        <v>353.80099847999992</v>
      </c>
    </row>
    <row r="119" spans="1:6" x14ac:dyDescent="0.15">
      <c r="A119">
        <v>3.0000000000000001E-3</v>
      </c>
      <c r="B119" s="26">
        <v>45748</v>
      </c>
      <c r="E119" s="1">
        <f t="shared" si="1"/>
        <v>115533.66615999996</v>
      </c>
      <c r="F119" s="1">
        <f>A117*Table5[[#This Row],[Standard Repay]]</f>
        <v>346.60099847999987</v>
      </c>
    </row>
    <row r="120" spans="1:6" x14ac:dyDescent="0.15">
      <c r="A120">
        <v>3.0000000000000001E-3</v>
      </c>
      <c r="B120" s="26">
        <v>45778</v>
      </c>
      <c r="E120" s="1">
        <f t="shared" si="1"/>
        <v>113133.66615999996</v>
      </c>
      <c r="F120" s="1">
        <f>A118*Table5[[#This Row],[Standard Repay]]</f>
        <v>339.40099847999988</v>
      </c>
    </row>
    <row r="121" spans="1:6" x14ac:dyDescent="0.15">
      <c r="A121">
        <v>3.0000000000000001E-3</v>
      </c>
      <c r="B121" s="26">
        <v>45809</v>
      </c>
      <c r="E121" s="1">
        <f t="shared" si="1"/>
        <v>110733.66615999996</v>
      </c>
      <c r="F121" s="1">
        <f>A119*Table5[[#This Row],[Standard Repay]]</f>
        <v>332.2009984799999</v>
      </c>
    </row>
    <row r="122" spans="1:6" x14ac:dyDescent="0.15">
      <c r="A122">
        <v>3.0000000000000001E-3</v>
      </c>
      <c r="B122" s="26">
        <v>45839</v>
      </c>
      <c r="E122" s="1">
        <f t="shared" si="1"/>
        <v>108333.66615999996</v>
      </c>
      <c r="F122" s="1">
        <f>A120*Table5[[#This Row],[Standard Repay]]</f>
        <v>325.00099847999991</v>
      </c>
    </row>
    <row r="123" spans="1:6" x14ac:dyDescent="0.15">
      <c r="A123">
        <v>3.0000000000000001E-3</v>
      </c>
      <c r="B123" s="26">
        <v>45870</v>
      </c>
      <c r="E123" s="1">
        <f t="shared" si="1"/>
        <v>105933.66615999996</v>
      </c>
      <c r="F123" s="1">
        <f>A121*Table5[[#This Row],[Standard Repay]]</f>
        <v>317.80099847999992</v>
      </c>
    </row>
    <row r="124" spans="1:6" x14ac:dyDescent="0.15">
      <c r="A124">
        <v>3.0000000000000001E-3</v>
      </c>
      <c r="B124" s="26">
        <v>45901</v>
      </c>
      <c r="E124" s="1">
        <f t="shared" si="1"/>
        <v>103533.66615999996</v>
      </c>
      <c r="F124" s="1">
        <f>A122*Table5[[#This Row],[Standard Repay]]</f>
        <v>310.60099847999987</v>
      </c>
    </row>
    <row r="125" spans="1:6" x14ac:dyDescent="0.15">
      <c r="A125">
        <v>3.0000000000000001E-3</v>
      </c>
      <c r="B125" s="26">
        <v>45931</v>
      </c>
      <c r="E125" s="1">
        <f t="shared" si="1"/>
        <v>101133.66615999996</v>
      </c>
      <c r="F125" s="1">
        <f>A123*Table5[[#This Row],[Standard Repay]]</f>
        <v>303.40099847999988</v>
      </c>
    </row>
    <row r="126" spans="1:6" x14ac:dyDescent="0.15">
      <c r="A126">
        <v>3.0000000000000001E-3</v>
      </c>
      <c r="B126" s="26">
        <v>45962</v>
      </c>
      <c r="E126" s="1">
        <f t="shared" si="1"/>
        <v>98733.666159999964</v>
      </c>
      <c r="F126" s="1">
        <f>A124*Table5[[#This Row],[Standard Repay]]</f>
        <v>296.2009984799999</v>
      </c>
    </row>
    <row r="127" spans="1:6" x14ac:dyDescent="0.15">
      <c r="A127">
        <v>3.0000000000000001E-3</v>
      </c>
      <c r="B127" s="26">
        <v>45992</v>
      </c>
      <c r="E127" s="1">
        <f t="shared" si="1"/>
        <v>96333.666159999964</v>
      </c>
      <c r="F127" s="1">
        <f>A125*Table5[[#This Row],[Standard Repay]]</f>
        <v>289.00099847999991</v>
      </c>
    </row>
    <row r="128" spans="1:6" x14ac:dyDescent="0.15">
      <c r="A128">
        <v>3.0000000000000001E-3</v>
      </c>
      <c r="B128" s="26">
        <v>46023</v>
      </c>
      <c r="E128" s="1">
        <f t="shared" si="1"/>
        <v>93933.666159999964</v>
      </c>
      <c r="F128" s="1">
        <f>A126*Table5[[#This Row],[Standard Repay]]</f>
        <v>281.80099847999992</v>
      </c>
    </row>
    <row r="129" spans="1:6" x14ac:dyDescent="0.15">
      <c r="A129">
        <v>3.0000000000000001E-3</v>
      </c>
      <c r="B129" s="26">
        <v>46054</v>
      </c>
      <c r="E129" s="1">
        <f t="shared" si="1"/>
        <v>91533.666159999964</v>
      </c>
      <c r="F129" s="1">
        <f>A127*Table5[[#This Row],[Standard Repay]]</f>
        <v>274.60099847999987</v>
      </c>
    </row>
    <row r="130" spans="1:6" x14ac:dyDescent="0.15">
      <c r="A130">
        <v>3.0000000000000001E-3</v>
      </c>
      <c r="B130" s="26">
        <v>46082</v>
      </c>
      <c r="E130" s="1">
        <f t="shared" si="1"/>
        <v>89133.666159999964</v>
      </c>
      <c r="F130" s="1">
        <f>A128*Table5[[#This Row],[Standard Repay]]</f>
        <v>267.40099847999988</v>
      </c>
    </row>
    <row r="131" spans="1:6" x14ac:dyDescent="0.15">
      <c r="A131">
        <v>3.0000000000000001E-3</v>
      </c>
      <c r="B131" s="26">
        <v>46113</v>
      </c>
      <c r="E131" s="1">
        <f t="shared" si="1"/>
        <v>86733.666159999964</v>
      </c>
      <c r="F131" s="1">
        <f>A129*Table5[[#This Row],[Standard Repay]]</f>
        <v>260.2009984799999</v>
      </c>
    </row>
    <row r="132" spans="1:6" x14ac:dyDescent="0.15">
      <c r="A132">
        <v>3.0000000000000001E-3</v>
      </c>
      <c r="B132" s="26">
        <v>46143</v>
      </c>
      <c r="E132" s="1">
        <f t="shared" si="1"/>
        <v>84333.666159999964</v>
      </c>
      <c r="F132" s="1">
        <f>A130*Table5[[#This Row],[Standard Repay]]</f>
        <v>253.00099847999991</v>
      </c>
    </row>
    <row r="133" spans="1:6" x14ac:dyDescent="0.15">
      <c r="A133">
        <v>3.0000000000000001E-3</v>
      </c>
      <c r="B133" s="26">
        <v>46174</v>
      </c>
      <c r="E133" s="1">
        <f t="shared" si="1"/>
        <v>81933.666159999964</v>
      </c>
      <c r="F133" s="1">
        <f>A131*Table5[[#This Row],[Standard Repay]]</f>
        <v>245.80099847999989</v>
      </c>
    </row>
    <row r="134" spans="1:6" x14ac:dyDescent="0.15">
      <c r="A134">
        <v>3.0000000000000001E-3</v>
      </c>
      <c r="B134" s="26">
        <v>46204</v>
      </c>
      <c r="E134" s="1">
        <f t="shared" si="1"/>
        <v>79533.666159999964</v>
      </c>
      <c r="F134" s="1">
        <f>A132*Table5[[#This Row],[Standard Repay]]</f>
        <v>238.6009984799999</v>
      </c>
    </row>
    <row r="135" spans="1:6" x14ac:dyDescent="0.15">
      <c r="A135">
        <v>3.0000000000000001E-3</v>
      </c>
      <c r="B135" s="26">
        <v>46235</v>
      </c>
      <c r="E135" s="1">
        <f t="shared" si="1"/>
        <v>77133.666159999964</v>
      </c>
      <c r="F135" s="1">
        <f>A133*Table5[[#This Row],[Standard Repay]]</f>
        <v>231.40099847999988</v>
      </c>
    </row>
    <row r="136" spans="1:6" x14ac:dyDescent="0.15">
      <c r="A136">
        <v>3.0000000000000001E-3</v>
      </c>
      <c r="B136" s="26">
        <v>46266</v>
      </c>
      <c r="E136" s="1">
        <f t="shared" si="1"/>
        <v>74733.666159999964</v>
      </c>
      <c r="F136" s="1">
        <f>A134*Table5[[#This Row],[Standard Repay]]</f>
        <v>224.2009984799999</v>
      </c>
    </row>
    <row r="137" spans="1:6" x14ac:dyDescent="0.15">
      <c r="A137">
        <v>3.0000000000000001E-3</v>
      </c>
      <c r="B137" s="26">
        <v>46296</v>
      </c>
      <c r="E137" s="1">
        <f t="shared" si="1"/>
        <v>72333.666159999964</v>
      </c>
      <c r="F137" s="1">
        <f>A135*Table5[[#This Row],[Standard Repay]]</f>
        <v>217.00099847999991</v>
      </c>
    </row>
    <row r="138" spans="1:6" x14ac:dyDescent="0.15">
      <c r="A138">
        <v>3.0000000000000001E-3</v>
      </c>
      <c r="B138" s="26">
        <v>46327</v>
      </c>
      <c r="E138" s="1">
        <f t="shared" si="1"/>
        <v>69933.666159999964</v>
      </c>
      <c r="F138" s="1">
        <f>A136*Table5[[#This Row],[Standard Repay]]</f>
        <v>209.80099847999989</v>
      </c>
    </row>
    <row r="139" spans="1:6" x14ac:dyDescent="0.15">
      <c r="A139">
        <v>3.0000000000000001E-3</v>
      </c>
      <c r="B139" s="26">
        <v>46357</v>
      </c>
      <c r="E139" s="1">
        <f t="shared" si="1"/>
        <v>67533.666159999964</v>
      </c>
      <c r="F139" s="1">
        <f>A137*Table5[[#This Row],[Standard Repay]]</f>
        <v>202.6009984799999</v>
      </c>
    </row>
    <row r="140" spans="1:6" x14ac:dyDescent="0.15">
      <c r="A140">
        <v>3.0000000000000001E-3</v>
      </c>
      <c r="B140" s="26">
        <v>46388</v>
      </c>
      <c r="E140" s="1">
        <f t="shared" si="1"/>
        <v>65133.666159999964</v>
      </c>
      <c r="F140" s="1">
        <f>A138*Table5[[#This Row],[Standard Repay]]</f>
        <v>195.40099847999988</v>
      </c>
    </row>
    <row r="141" spans="1:6" x14ac:dyDescent="0.15">
      <c r="A141">
        <v>3.0000000000000001E-3</v>
      </c>
      <c r="B141" s="26">
        <v>46419</v>
      </c>
      <c r="E141" s="1">
        <f t="shared" si="1"/>
        <v>62733.666159999964</v>
      </c>
      <c r="F141" s="1">
        <f>A139*Table5[[#This Row],[Standard Repay]]</f>
        <v>188.2009984799999</v>
      </c>
    </row>
    <row r="142" spans="1:6" x14ac:dyDescent="0.15">
      <c r="A142">
        <v>3.0000000000000001E-3</v>
      </c>
      <c r="B142" s="26">
        <v>46447</v>
      </c>
      <c r="E142" s="1">
        <f t="shared" si="1"/>
        <v>60333.666159999964</v>
      </c>
      <c r="F142" s="1">
        <f>A140*Table5[[#This Row],[Standard Repay]]</f>
        <v>181.00099847999991</v>
      </c>
    </row>
    <row r="143" spans="1:6" x14ac:dyDescent="0.15">
      <c r="A143">
        <v>3.0000000000000001E-3</v>
      </c>
      <c r="B143" s="26">
        <v>46478</v>
      </c>
      <c r="E143" s="1">
        <f t="shared" si="1"/>
        <v>57933.666159999964</v>
      </c>
      <c r="F143" s="1">
        <f>A141*Table5[[#This Row],[Standard Repay]]</f>
        <v>173.80099847999989</v>
      </c>
    </row>
    <row r="144" spans="1:6" x14ac:dyDescent="0.15">
      <c r="A144">
        <v>3.0000000000000001E-3</v>
      </c>
      <c r="B144" s="26">
        <v>46508</v>
      </c>
      <c r="E144" s="1">
        <f t="shared" si="1"/>
        <v>55533.666159999964</v>
      </c>
      <c r="F144" s="1">
        <f>A142*Table5[[#This Row],[Standard Repay]]</f>
        <v>166.6009984799999</v>
      </c>
    </row>
    <row r="145" spans="1:6" x14ac:dyDescent="0.15">
      <c r="A145">
        <v>3.0000000000000001E-3</v>
      </c>
      <c r="B145" s="26">
        <v>46539</v>
      </c>
      <c r="E145" s="1">
        <f t="shared" si="1"/>
        <v>53133.666159999964</v>
      </c>
      <c r="F145" s="1">
        <f>A143*Table5[[#This Row],[Standard Repay]]</f>
        <v>159.40099847999988</v>
      </c>
    </row>
    <row r="146" spans="1:6" x14ac:dyDescent="0.15">
      <c r="A146">
        <v>3.0000000000000001E-3</v>
      </c>
      <c r="B146" s="26">
        <v>46569</v>
      </c>
      <c r="E146" s="1">
        <f t="shared" ref="E146:E167" si="2">E145-2400</f>
        <v>50733.666159999964</v>
      </c>
      <c r="F146" s="1">
        <f>A144*Table5[[#This Row],[Standard Repay]]</f>
        <v>152.2009984799999</v>
      </c>
    </row>
    <row r="147" spans="1:6" x14ac:dyDescent="0.15">
      <c r="A147">
        <v>3.0000000000000001E-3</v>
      </c>
      <c r="B147" s="26">
        <v>46600</v>
      </c>
      <c r="E147" s="1">
        <f t="shared" si="2"/>
        <v>48333.666159999964</v>
      </c>
      <c r="F147" s="1">
        <f>A145*Table5[[#This Row],[Standard Repay]]</f>
        <v>145.00099847999991</v>
      </c>
    </row>
    <row r="148" spans="1:6" x14ac:dyDescent="0.15">
      <c r="A148">
        <v>3.0000000000000001E-3</v>
      </c>
      <c r="B148" s="26">
        <v>46631</v>
      </c>
      <c r="E148" s="1">
        <f t="shared" si="2"/>
        <v>45933.666159999964</v>
      </c>
      <c r="F148" s="1">
        <f>A146*Table5[[#This Row],[Standard Repay]]</f>
        <v>137.80099847999989</v>
      </c>
    </row>
    <row r="149" spans="1:6" x14ac:dyDescent="0.15">
      <c r="A149">
        <v>3.0000000000000001E-3</v>
      </c>
      <c r="B149" s="26">
        <v>46661</v>
      </c>
      <c r="E149" s="1">
        <f t="shared" si="2"/>
        <v>43533.666159999964</v>
      </c>
      <c r="F149" s="1">
        <f>A147*Table5[[#This Row],[Standard Repay]]</f>
        <v>130.6009984799999</v>
      </c>
    </row>
    <row r="150" spans="1:6" x14ac:dyDescent="0.15">
      <c r="A150">
        <v>3.0000000000000001E-3</v>
      </c>
      <c r="B150" s="26">
        <v>46692</v>
      </c>
      <c r="E150" s="1">
        <f t="shared" si="2"/>
        <v>41133.666159999964</v>
      </c>
      <c r="F150" s="1">
        <f>A148*Table5[[#This Row],[Standard Repay]]</f>
        <v>123.4009984799999</v>
      </c>
    </row>
    <row r="151" spans="1:6" x14ac:dyDescent="0.15">
      <c r="A151">
        <v>3.0000000000000001E-3</v>
      </c>
      <c r="B151" s="26">
        <v>46722</v>
      </c>
      <c r="E151" s="1">
        <f t="shared" si="2"/>
        <v>38733.666159999964</v>
      </c>
      <c r="F151" s="1">
        <f>A149*Table5[[#This Row],[Standard Repay]]</f>
        <v>116.2009984799999</v>
      </c>
    </row>
    <row r="152" spans="1:6" x14ac:dyDescent="0.15">
      <c r="A152">
        <v>3.0000000000000001E-3</v>
      </c>
      <c r="B152" s="26">
        <v>46753</v>
      </c>
      <c r="E152" s="1">
        <f t="shared" si="2"/>
        <v>36333.666159999964</v>
      </c>
      <c r="F152" s="1">
        <f>A150*Table5[[#This Row],[Standard Repay]]</f>
        <v>109.00099847999989</v>
      </c>
    </row>
    <row r="153" spans="1:6" x14ac:dyDescent="0.15">
      <c r="A153">
        <v>3.0000000000000001E-3</v>
      </c>
      <c r="B153" s="26">
        <v>46784</v>
      </c>
      <c r="E153" s="1">
        <f t="shared" si="2"/>
        <v>33933.666159999964</v>
      </c>
      <c r="F153" s="1">
        <f>A151*Table5[[#This Row],[Standard Repay]]</f>
        <v>101.80099847999989</v>
      </c>
    </row>
    <row r="154" spans="1:6" x14ac:dyDescent="0.15">
      <c r="A154">
        <v>3.0000000000000001E-3</v>
      </c>
      <c r="B154" s="26">
        <v>46813</v>
      </c>
      <c r="E154" s="1">
        <f t="shared" si="2"/>
        <v>31533.666159999964</v>
      </c>
      <c r="F154" s="1">
        <f>A152*Table5[[#This Row],[Standard Repay]]</f>
        <v>94.600998479999902</v>
      </c>
    </row>
    <row r="155" spans="1:6" x14ac:dyDescent="0.15">
      <c r="A155">
        <v>3.0000000000000001E-3</v>
      </c>
      <c r="B155" s="26">
        <v>46844</v>
      </c>
      <c r="E155" s="1">
        <f t="shared" si="2"/>
        <v>29133.666159999964</v>
      </c>
      <c r="F155" s="1">
        <f>A153*Table5[[#This Row],[Standard Repay]]</f>
        <v>87.400998479999899</v>
      </c>
    </row>
    <row r="156" spans="1:6" x14ac:dyDescent="0.15">
      <c r="A156">
        <v>3.0000000000000001E-3</v>
      </c>
      <c r="B156" s="26">
        <v>46874</v>
      </c>
      <c r="E156" s="1">
        <f t="shared" si="2"/>
        <v>26733.666159999964</v>
      </c>
      <c r="F156" s="1">
        <f>A154*Table5[[#This Row],[Standard Repay]]</f>
        <v>80.200998479999896</v>
      </c>
    </row>
    <row r="157" spans="1:6" x14ac:dyDescent="0.15">
      <c r="A157">
        <v>3.0000000000000001E-3</v>
      </c>
      <c r="B157" s="26">
        <v>46905</v>
      </c>
      <c r="E157" s="1">
        <f t="shared" si="2"/>
        <v>24333.666159999964</v>
      </c>
      <c r="F157" s="1">
        <f>A155*Table5[[#This Row],[Standard Repay]]</f>
        <v>73.000998479999893</v>
      </c>
    </row>
    <row r="158" spans="1:6" x14ac:dyDescent="0.15">
      <c r="A158">
        <v>3.0000000000000001E-3</v>
      </c>
      <c r="B158" s="26">
        <v>46935</v>
      </c>
      <c r="E158" s="1">
        <f t="shared" si="2"/>
        <v>21933.666159999964</v>
      </c>
      <c r="F158" s="1">
        <f>A156*Table5[[#This Row],[Standard Repay]]</f>
        <v>65.80099847999989</v>
      </c>
    </row>
    <row r="159" spans="1:6" x14ac:dyDescent="0.15">
      <c r="A159">
        <v>3.0000000000000001E-3</v>
      </c>
      <c r="B159" s="26">
        <v>46966</v>
      </c>
      <c r="E159" s="1">
        <f t="shared" si="2"/>
        <v>19533.666159999964</v>
      </c>
      <c r="F159" s="1">
        <f>A157*Table5[[#This Row],[Standard Repay]]</f>
        <v>58.600998479999895</v>
      </c>
    </row>
    <row r="160" spans="1:6" x14ac:dyDescent="0.15">
      <c r="A160">
        <v>3.0000000000000001E-3</v>
      </c>
      <c r="B160" s="26">
        <v>46997</v>
      </c>
      <c r="E160" s="1">
        <f t="shared" si="2"/>
        <v>17133.666159999964</v>
      </c>
      <c r="F160" s="1">
        <f>A158*Table5[[#This Row],[Standard Repay]]</f>
        <v>51.400998479999892</v>
      </c>
    </row>
    <row r="161" spans="1:6" x14ac:dyDescent="0.15">
      <c r="A161">
        <v>3.0000000000000001E-3</v>
      </c>
      <c r="B161" s="26">
        <v>47027</v>
      </c>
      <c r="E161" s="1">
        <f t="shared" si="2"/>
        <v>14733.666159999964</v>
      </c>
      <c r="F161" s="1">
        <f>A159*Table5[[#This Row],[Standard Repay]]</f>
        <v>44.200998479999896</v>
      </c>
    </row>
    <row r="162" spans="1:6" x14ac:dyDescent="0.15">
      <c r="A162">
        <v>3.0000000000000001E-3</v>
      </c>
      <c r="B162" s="26">
        <v>47058</v>
      </c>
      <c r="E162" s="1">
        <f t="shared" si="2"/>
        <v>12333.666159999964</v>
      </c>
      <c r="F162" s="1">
        <f>A160*Table5[[#This Row],[Standard Repay]]</f>
        <v>37.000998479999893</v>
      </c>
    </row>
    <row r="163" spans="1:6" x14ac:dyDescent="0.15">
      <c r="A163">
        <v>3.0000000000000001E-3</v>
      </c>
      <c r="B163" s="26">
        <v>47088</v>
      </c>
      <c r="E163" s="1">
        <f t="shared" si="2"/>
        <v>9933.6661599999643</v>
      </c>
      <c r="F163" s="1">
        <f>A161*Table5[[#This Row],[Standard Repay]]</f>
        <v>29.800998479999894</v>
      </c>
    </row>
    <row r="164" spans="1:6" x14ac:dyDescent="0.15">
      <c r="A164">
        <v>3.0000000000000001E-3</v>
      </c>
      <c r="B164" s="26">
        <v>47119</v>
      </c>
      <c r="E164" s="1">
        <f t="shared" si="2"/>
        <v>7533.6661599999643</v>
      </c>
      <c r="F164" s="1">
        <f>A162*Table5[[#This Row],[Standard Repay]]</f>
        <v>22.600998479999895</v>
      </c>
    </row>
    <row r="165" spans="1:6" x14ac:dyDescent="0.15">
      <c r="A165">
        <v>3.0000000000000001E-3</v>
      </c>
      <c r="B165" s="26">
        <v>47150</v>
      </c>
      <c r="E165" s="1">
        <f t="shared" si="2"/>
        <v>5133.6661599999643</v>
      </c>
      <c r="F165" s="1">
        <f>A163*Table5[[#This Row],[Standard Repay]]</f>
        <v>15.400998479999894</v>
      </c>
    </row>
    <row r="166" spans="1:6" x14ac:dyDescent="0.15">
      <c r="A166">
        <v>3.0000000000000001E-3</v>
      </c>
      <c r="B166" s="26">
        <v>47178</v>
      </c>
      <c r="E166" s="1">
        <f t="shared" si="2"/>
        <v>2733.6661599999643</v>
      </c>
      <c r="F166" s="1">
        <f>A164*Table5[[#This Row],[Standard Repay]]</f>
        <v>8.2009984799998925</v>
      </c>
    </row>
    <row r="167" spans="1:6" x14ac:dyDescent="0.15">
      <c r="A167">
        <v>3.0000000000000001E-3</v>
      </c>
      <c r="B167" s="26">
        <v>47209</v>
      </c>
      <c r="E167" s="1">
        <f t="shared" si="2"/>
        <v>333.66615999996429</v>
      </c>
      <c r="F167" s="1">
        <f>A165*Table5[[#This Row],[Standard Repay]]</f>
        <v>1.000998479999893</v>
      </c>
    </row>
    <row r="168" spans="1:6" x14ac:dyDescent="0.15">
      <c r="B168" s="26"/>
    </row>
    <row r="169" spans="1:6" x14ac:dyDescent="0.15">
      <c r="B169" s="26"/>
    </row>
    <row r="170" spans="1:6" x14ac:dyDescent="0.15">
      <c r="B170" s="26"/>
    </row>
    <row r="171" spans="1:6" x14ac:dyDescent="0.15">
      <c r="B171" s="26"/>
    </row>
    <row r="172" spans="1:6" x14ac:dyDescent="0.15">
      <c r="B172" s="26"/>
    </row>
    <row r="173" spans="1:6" x14ac:dyDescent="0.15">
      <c r="B173" s="26"/>
    </row>
    <row r="174" spans="1:6" x14ac:dyDescent="0.15">
      <c r="B174" s="26"/>
    </row>
    <row r="175" spans="1:6" x14ac:dyDescent="0.15">
      <c r="B175" s="26"/>
    </row>
    <row r="176" spans="1:6" x14ac:dyDescent="0.15">
      <c r="B176" s="26"/>
    </row>
    <row r="177" spans="2:2" x14ac:dyDescent="0.15">
      <c r="B177" s="26"/>
    </row>
    <row r="178" spans="2:2" x14ac:dyDescent="0.15">
      <c r="B178" s="26"/>
    </row>
    <row r="179" spans="2:2" x14ac:dyDescent="0.15">
      <c r="B179" s="26"/>
    </row>
    <row r="180" spans="2:2" x14ac:dyDescent="0.15">
      <c r="B180" s="26"/>
    </row>
    <row r="181" spans="2:2" x14ac:dyDescent="0.15">
      <c r="B181" s="26"/>
    </row>
    <row r="182" spans="2:2" x14ac:dyDescent="0.15">
      <c r="B182" s="26"/>
    </row>
    <row r="183" spans="2:2" x14ac:dyDescent="0.15">
      <c r="B183" s="26"/>
    </row>
    <row r="184" spans="2:2" x14ac:dyDescent="0.15">
      <c r="B184" s="26"/>
    </row>
    <row r="185" spans="2:2" x14ac:dyDescent="0.15">
      <c r="B185" s="26"/>
    </row>
    <row r="186" spans="2:2" x14ac:dyDescent="0.15">
      <c r="B186" s="26"/>
    </row>
    <row r="187" spans="2:2" x14ac:dyDescent="0.15">
      <c r="B187" s="26"/>
    </row>
    <row r="188" spans="2:2" x14ac:dyDescent="0.15">
      <c r="B188" s="26"/>
    </row>
    <row r="189" spans="2:2" x14ac:dyDescent="0.15">
      <c r="B189" s="26"/>
    </row>
    <row r="190" spans="2:2" x14ac:dyDescent="0.15">
      <c r="B190" s="26"/>
    </row>
    <row r="191" spans="2:2" x14ac:dyDescent="0.15">
      <c r="B191" s="26"/>
    </row>
    <row r="192" spans="2:2" x14ac:dyDescent="0.15">
      <c r="B192" s="26"/>
    </row>
    <row r="193" spans="2:2" x14ac:dyDescent="0.15">
      <c r="B193" s="26"/>
    </row>
    <row r="194" spans="2:2" x14ac:dyDescent="0.15">
      <c r="B194" s="26"/>
    </row>
    <row r="195" spans="2:2" x14ac:dyDescent="0.15">
      <c r="B195" s="26"/>
    </row>
    <row r="196" spans="2:2" x14ac:dyDescent="0.15">
      <c r="B196" s="26"/>
    </row>
    <row r="197" spans="2:2" x14ac:dyDescent="0.15">
      <c r="B197" s="26"/>
    </row>
    <row r="198" spans="2:2" x14ac:dyDescent="0.15">
      <c r="B198" s="26"/>
    </row>
    <row r="199" spans="2:2" x14ac:dyDescent="0.15">
      <c r="B199" s="26"/>
    </row>
    <row r="200" spans="2:2" x14ac:dyDescent="0.15">
      <c r="B200" s="26"/>
    </row>
    <row r="201" spans="2:2" x14ac:dyDescent="0.15">
      <c r="B201" s="26"/>
    </row>
    <row r="202" spans="2:2" x14ac:dyDescent="0.15">
      <c r="B202" s="26"/>
    </row>
    <row r="203" spans="2:2" x14ac:dyDescent="0.15">
      <c r="B203" s="26"/>
    </row>
    <row r="204" spans="2:2" x14ac:dyDescent="0.15">
      <c r="B204" s="26"/>
    </row>
    <row r="205" spans="2:2" x14ac:dyDescent="0.15">
      <c r="B205" s="26"/>
    </row>
    <row r="206" spans="2:2" x14ac:dyDescent="0.15">
      <c r="B206" s="26"/>
    </row>
    <row r="207" spans="2:2" x14ac:dyDescent="0.15">
      <c r="B207" s="26"/>
    </row>
    <row r="208" spans="2:2" x14ac:dyDescent="0.15">
      <c r="B208" s="26"/>
    </row>
    <row r="209" spans="2:2" x14ac:dyDescent="0.15">
      <c r="B209" s="26"/>
    </row>
    <row r="210" spans="2:2" x14ac:dyDescent="0.15">
      <c r="B210" s="26"/>
    </row>
    <row r="211" spans="2:2" x14ac:dyDescent="0.15">
      <c r="B211" s="26"/>
    </row>
    <row r="212" spans="2:2" x14ac:dyDescent="0.15">
      <c r="B212" s="26"/>
    </row>
    <row r="213" spans="2:2" x14ac:dyDescent="0.15">
      <c r="B213" s="26"/>
    </row>
    <row r="214" spans="2:2" x14ac:dyDescent="0.15">
      <c r="B214" s="26"/>
    </row>
    <row r="215" spans="2:2" x14ac:dyDescent="0.15">
      <c r="B215" s="26"/>
    </row>
    <row r="216" spans="2:2" x14ac:dyDescent="0.15">
      <c r="B216" s="26"/>
    </row>
    <row r="217" spans="2:2" x14ac:dyDescent="0.15">
      <c r="B217" s="26"/>
    </row>
    <row r="218" spans="2:2" x14ac:dyDescent="0.15">
      <c r="B218" s="26"/>
    </row>
    <row r="219" spans="2:2" x14ac:dyDescent="0.15">
      <c r="B219" s="26"/>
    </row>
    <row r="220" spans="2:2" x14ac:dyDescent="0.15">
      <c r="B220" s="26"/>
    </row>
    <row r="221" spans="2:2" x14ac:dyDescent="0.15">
      <c r="B221" s="26"/>
    </row>
    <row r="222" spans="2:2" x14ac:dyDescent="0.15">
      <c r="B222" s="26"/>
    </row>
    <row r="223" spans="2:2" x14ac:dyDescent="0.15">
      <c r="B223" s="26"/>
    </row>
    <row r="224" spans="2:2" x14ac:dyDescent="0.15">
      <c r="B224" s="26"/>
    </row>
    <row r="225" spans="2:2" x14ac:dyDescent="0.15">
      <c r="B225" s="26"/>
    </row>
    <row r="226" spans="2:2" x14ac:dyDescent="0.15">
      <c r="B226" s="26"/>
    </row>
    <row r="227" spans="2:2" x14ac:dyDescent="0.15">
      <c r="B227" s="26"/>
    </row>
    <row r="228" spans="2:2" x14ac:dyDescent="0.15">
      <c r="B228" s="26"/>
    </row>
    <row r="229" spans="2:2" x14ac:dyDescent="0.15">
      <c r="B229" s="26"/>
    </row>
    <row r="230" spans="2:2" x14ac:dyDescent="0.15">
      <c r="B230" s="26"/>
    </row>
    <row r="231" spans="2:2" x14ac:dyDescent="0.15">
      <c r="B231" s="26"/>
    </row>
    <row r="232" spans="2:2" x14ac:dyDescent="0.15">
      <c r="B232" s="26"/>
    </row>
    <row r="233" spans="2:2" x14ac:dyDescent="0.15">
      <c r="B233" s="26"/>
    </row>
    <row r="234" spans="2:2" x14ac:dyDescent="0.15">
      <c r="B234" s="26"/>
    </row>
    <row r="235" spans="2:2" x14ac:dyDescent="0.15">
      <c r="B235" s="26"/>
    </row>
    <row r="236" spans="2:2" x14ac:dyDescent="0.15">
      <c r="B236" s="26"/>
    </row>
    <row r="237" spans="2:2" x14ac:dyDescent="0.15">
      <c r="B237" s="26"/>
    </row>
    <row r="238" spans="2:2" x14ac:dyDescent="0.15">
      <c r="B238" s="26"/>
    </row>
    <row r="239" spans="2:2" x14ac:dyDescent="0.15">
      <c r="B239" s="26"/>
    </row>
    <row r="240" spans="2:2" x14ac:dyDescent="0.15">
      <c r="B240" s="26"/>
    </row>
    <row r="241" spans="2:2" x14ac:dyDescent="0.15">
      <c r="B241" s="26"/>
    </row>
    <row r="242" spans="2:2" x14ac:dyDescent="0.15">
      <c r="B242" s="26"/>
    </row>
    <row r="243" spans="2:2" x14ac:dyDescent="0.15">
      <c r="B243" s="26"/>
    </row>
    <row r="244" spans="2:2" x14ac:dyDescent="0.15">
      <c r="B244" s="26"/>
    </row>
    <row r="245" spans="2:2" x14ac:dyDescent="0.15">
      <c r="B245" s="26"/>
    </row>
    <row r="246" spans="2:2" x14ac:dyDescent="0.15">
      <c r="B246" s="26"/>
    </row>
    <row r="247" spans="2:2" x14ac:dyDescent="0.15">
      <c r="B247" s="26"/>
    </row>
    <row r="248" spans="2:2" x14ac:dyDescent="0.15">
      <c r="B248" s="26"/>
    </row>
    <row r="249" spans="2:2" x14ac:dyDescent="0.15">
      <c r="B249" s="26"/>
    </row>
    <row r="250" spans="2:2" x14ac:dyDescent="0.15">
      <c r="B250" s="26"/>
    </row>
    <row r="251" spans="2:2" x14ac:dyDescent="0.15">
      <c r="B251" s="26"/>
    </row>
    <row r="252" spans="2:2" x14ac:dyDescent="0.15">
      <c r="B252" s="26"/>
    </row>
    <row r="253" spans="2:2" x14ac:dyDescent="0.15">
      <c r="B253" s="26"/>
    </row>
    <row r="254" spans="2:2" x14ac:dyDescent="0.15">
      <c r="B254" s="26"/>
    </row>
    <row r="255" spans="2:2" x14ac:dyDescent="0.15">
      <c r="B255" s="26"/>
    </row>
    <row r="256" spans="2:2" x14ac:dyDescent="0.15">
      <c r="B256" s="26"/>
    </row>
    <row r="257" spans="2:2" x14ac:dyDescent="0.15">
      <c r="B257" s="26"/>
    </row>
    <row r="258" spans="2:2" x14ac:dyDescent="0.15">
      <c r="B258" s="26"/>
    </row>
    <row r="259" spans="2:2" x14ac:dyDescent="0.15">
      <c r="B259" s="26"/>
    </row>
    <row r="260" spans="2:2" x14ac:dyDescent="0.15">
      <c r="B260" s="26"/>
    </row>
    <row r="261" spans="2:2" x14ac:dyDescent="0.15">
      <c r="B261" s="26"/>
    </row>
    <row r="262" spans="2:2" x14ac:dyDescent="0.15">
      <c r="B262" s="26"/>
    </row>
    <row r="263" spans="2:2" x14ac:dyDescent="0.15">
      <c r="B263" s="26"/>
    </row>
    <row r="264" spans="2:2" x14ac:dyDescent="0.15">
      <c r="B264" s="26"/>
    </row>
    <row r="265" spans="2:2" x14ac:dyDescent="0.15">
      <c r="B265" s="26"/>
    </row>
  </sheetData>
  <pageMargins left="0.7" right="0.7" top="0.75" bottom="0.75" header="0.3" footer="0.3"/>
  <pageSetup paperSize="9" orientation="portrait" horizontalDpi="360" verticalDpi="36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A204741-16C4-4D9C-8512-90A179BF6B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Pre-Settle TL</vt:lpstr>
      <vt:lpstr>Simple Monthly Budget</vt:lpstr>
      <vt:lpstr>Purchase List</vt:lpstr>
      <vt:lpstr>Interst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Michael Harrison</dc:creator>
  <cp:keywords/>
  <cp:lastModifiedBy>Microsoft Office User</cp:lastModifiedBy>
  <dcterms:created xsi:type="dcterms:W3CDTF">2016-01-26T06:25:22Z</dcterms:created>
  <dcterms:modified xsi:type="dcterms:W3CDTF">2019-01-10T22:31:26Z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TC034289209991</vt:lpwstr>
  </property>
</Properties>
</file>