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mjlangfo_purdue_edu/Documents/Senior_Year/Fall_2022/ECE47700/docs/"/>
    </mc:Choice>
  </mc:AlternateContent>
  <xr:revisionPtr revIDLastSave="1027" documentId="13_ncr:1_{EF6F33EF-ADEC-4B96-BD53-6EDC02BDF61C}" xr6:coauthVersionLast="47" xr6:coauthVersionMax="47" xr10:uidLastSave="{0AE0DE1D-6796-4421-AC49-DE47E416E416}"/>
  <bookViews>
    <workbookView xWindow="-108" yWindow="-108" windowWidth="23256" windowHeight="12576" tabRatio="917" activeTab="2" xr2:uid="{00000000-000D-0000-FFFF-FFFF00000000}"/>
  </bookViews>
  <sheets>
    <sheet name="Overall" sheetId="6" r:id="rId1"/>
    <sheet name="Schedule" sheetId="15" r:id="rId2"/>
    <sheet name="Micro_Software" sheetId="3" r:id="rId3"/>
    <sheet name="Weight-Power-Size Constraints" sheetId="11" r:id="rId4"/>
    <sheet name="BOM" sheetId="5" r:id="rId5"/>
    <sheet name="Pi Setup" sheetId="14" r:id="rId6"/>
    <sheet name="Initial_PCB" sheetId="2" r:id="rId7"/>
    <sheet name="Final_PCB" sheetId="4" r:id="rId8"/>
    <sheet name="PCB_JLC" sheetId="1" r:id="rId9"/>
    <sheet name="TODOs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1" l="1"/>
  <c r="H34" i="11"/>
  <c r="I34" i="11"/>
  <c r="I27" i="11"/>
  <c r="I21" i="11" s="1"/>
  <c r="I20" i="11" s="1"/>
  <c r="I33" i="11" s="1"/>
  <c r="I23" i="11"/>
  <c r="B19" i="11"/>
  <c r="B21" i="11" s="1"/>
  <c r="H27" i="11"/>
  <c r="H21" i="11" s="1"/>
  <c r="H20" i="11" s="1"/>
  <c r="H33" i="11" s="1"/>
  <c r="H23" i="11"/>
  <c r="G33" i="11"/>
  <c r="G27" i="11"/>
  <c r="G23" i="11"/>
  <c r="G15" i="11"/>
  <c r="F15" i="11"/>
  <c r="E15" i="11"/>
  <c r="E13" i="11"/>
  <c r="F13" i="11"/>
  <c r="E14" i="11"/>
  <c r="F14" i="11"/>
  <c r="B51" i="11"/>
  <c r="B49" i="11"/>
  <c r="B35" i="11"/>
  <c r="B34" i="11"/>
  <c r="B43" i="11" s="1"/>
  <c r="B55" i="11"/>
  <c r="B47" i="11"/>
  <c r="B4" i="11"/>
  <c r="B13" i="11" s="1"/>
  <c r="B25" i="11"/>
  <c r="B17" i="11"/>
  <c r="B35" i="3"/>
  <c r="B29" i="3"/>
  <c r="B30" i="3" s="1"/>
  <c r="G21" i="11" l="1"/>
  <c r="G20" i="11" s="1"/>
  <c r="B53" i="11"/>
  <c r="B57" i="11" s="1"/>
  <c r="B50" i="11"/>
  <c r="B23" i="11"/>
  <c r="B27" i="11" s="1"/>
  <c r="B20" i="11"/>
  <c r="B31" i="3"/>
</calcChain>
</file>

<file path=xl/sharedStrings.xml><?xml version="1.0" encoding="utf-8"?>
<sst xmlns="http://schemas.openxmlformats.org/spreadsheetml/2006/main" count="513" uniqueCount="376">
  <si>
    <t xml:space="preserve">The success of the project will be determined by the following: 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</si>
  <si>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read axis channel values from incoming signal from off the shelf radio receiver (via PPM)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</si>
  <si>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and receive navigation command and IMU sensor data between an onboard single-board computer and flight controller microcontroller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</si>
  <si>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signals to a motor controller and control speed of all 4 motors simultaneously (via DSHOT)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</si>
  <si>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communicate with and read sensor data off a gyroscope &amp; accelerometer (via SPI)</t>
    </r>
  </si>
  <si>
    <r>
      <t>5.</t>
    </r>
    <r>
      <rPr>
        <i/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measure distance to walls or floor from LIDAR proximity sensor (vis I2C)</t>
    </r>
  </si>
  <si>
    <t>Transmitter</t>
  </si>
  <si>
    <t>ELRS</t>
  </si>
  <si>
    <t>Radio Receiver</t>
  </si>
  <si>
    <t>CRSF</t>
  </si>
  <si>
    <t>Flight Controller</t>
  </si>
  <si>
    <t>Accelerometer</t>
  </si>
  <si>
    <t>SPI</t>
  </si>
  <si>
    <t>Gyroscope</t>
  </si>
  <si>
    <t>Battery</t>
  </si>
  <si>
    <t>3.7V</t>
  </si>
  <si>
    <t>5V boost</t>
  </si>
  <si>
    <t>Power</t>
  </si>
  <si>
    <t>3.3V regulator</t>
  </si>
  <si>
    <t>LIDAR</t>
  </si>
  <si>
    <t>I2C</t>
  </si>
  <si>
    <t>Motor Controllers</t>
  </si>
  <si>
    <t>PWM</t>
  </si>
  <si>
    <t>or ESC</t>
  </si>
  <si>
    <t>DSHOT</t>
  </si>
  <si>
    <t>Navigation Computer</t>
  </si>
  <si>
    <t>Serial Frames</t>
  </si>
  <si>
    <t>Assignment</t>
  </si>
  <si>
    <t>Secondary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</si>
  <si>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</si>
  <si>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</si>
  <si>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</si>
  <si>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</si>
  <si>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</si>
  <si>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</si>
  <si>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</si>
  <si>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</si>
  <si>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</si>
  <si>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</si>
  <si>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</si>
  <si>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</si>
  <si>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</si>
  <si>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Interfacing</t>
  </si>
  <si>
    <t>Protocols</t>
  </si>
  <si>
    <t>Owen</t>
  </si>
  <si>
    <t>Santiago</t>
  </si>
  <si>
    <t>Jon</t>
  </si>
  <si>
    <t>UART</t>
  </si>
  <si>
    <t>Michael</t>
  </si>
  <si>
    <t>PPM</t>
  </si>
  <si>
    <t>Analog Read</t>
  </si>
  <si>
    <t>Drivers</t>
  </si>
  <si>
    <t>Radio</t>
  </si>
  <si>
    <t>MPU9250</t>
  </si>
  <si>
    <t>LSM6DSOWTR</t>
  </si>
  <si>
    <t>ICM20948</t>
  </si>
  <si>
    <t>VL53L1X </t>
  </si>
  <si>
    <t>Pi communication</t>
  </si>
  <si>
    <t>Battery monitor</t>
  </si>
  <si>
    <t>Driver integration (use all simultaneously)</t>
  </si>
  <si>
    <t>Algorithms</t>
  </si>
  <si>
    <t>Sensor Fusion</t>
  </si>
  <si>
    <t>PID Loop</t>
  </si>
  <si>
    <t>anybody</t>
  </si>
  <si>
    <t>Push to motors</t>
  </si>
  <si>
    <t>Calibration</t>
  </si>
  <si>
    <t>Additional</t>
  </si>
  <si>
    <t>PID Tuning</t>
  </si>
  <si>
    <t>Transmitter Configuration</t>
  </si>
  <si>
    <t>Prototyping</t>
  </si>
  <si>
    <t>Assemble prototype board</t>
  </si>
  <si>
    <t>Physical drone assembly</t>
  </si>
  <si>
    <t>everyone</t>
  </si>
  <si>
    <t>3D printed mounts</t>
  </si>
  <si>
    <t>PCB Design</t>
  </si>
  <si>
    <t>Schematic Design</t>
  </si>
  <si>
    <t>PCB Layout</t>
  </si>
  <si>
    <t>Order PCB</t>
  </si>
  <si>
    <t>Assemble PCB</t>
  </si>
  <si>
    <t>Unit test PCB hardware</t>
  </si>
  <si>
    <t>Install PCB</t>
  </si>
  <si>
    <t>Software for final hardware</t>
  </si>
  <si>
    <t>safety features are paramount</t>
  </si>
  <si>
    <t>arming procedure can't somehow happen with stuff disconnected</t>
  </si>
  <si>
    <t>configurable debug data controlled via #defines in software so easily changeable</t>
  </si>
  <si>
    <t>all configuration parameters and constants stored in NVM (prefereably with a CRC)</t>
  </si>
  <si>
    <t>SPI based high speed comms,</t>
  </si>
  <si>
    <t>comms with PI can be I2C</t>
  </si>
  <si>
    <t>if this micro also has to control gimbal, it should be aware of loop time</t>
  </si>
  <si>
    <t>blackbox nice</t>
  </si>
  <si>
    <t>switch mode power supply modules allowed as final hardware</t>
  </si>
  <si>
    <t>task breakdown</t>
  </si>
  <si>
    <t>ppm driver</t>
  </si>
  <si>
    <t>ppm reciever</t>
  </si>
  <si>
    <t>spi driver</t>
  </si>
  <si>
    <t>i2c driver</t>
  </si>
  <si>
    <t>serial driver</t>
  </si>
  <si>
    <t>Drivers Needed</t>
  </si>
  <si>
    <t>filtering testbench</t>
  </si>
  <si>
    <t>UART DMA</t>
  </si>
  <si>
    <t>dsp acceleration</t>
  </si>
  <si>
    <t>SPI DMA</t>
  </si>
  <si>
    <t>I2C DMA</t>
  </si>
  <si>
    <t>PWM DMA</t>
  </si>
  <si>
    <t>prototyping first tasks</t>
  </si>
  <si>
    <t>get simple driver with servo (PWM)</t>
  </si>
  <si>
    <t>look at clock tree setup to ensure fastest clock speed</t>
  </si>
  <si>
    <t>ST acc/gyro</t>
  </si>
  <si>
    <t>USART clock speed calculation</t>
  </si>
  <si>
    <t>baudrate</t>
  </si>
  <si>
    <t>Fclk</t>
  </si>
  <si>
    <t>USARTDIV</t>
  </si>
  <si>
    <t>DIV_Fraction</t>
  </si>
  <si>
    <t>DIV_Mantissa</t>
  </si>
  <si>
    <t>working backwards:</t>
  </si>
  <si>
    <t>Referenced sources:</t>
  </si>
  <si>
    <t>tty.h, tty.c</t>
  </si>
  <si>
    <t>fifo.c, fifo.h</t>
  </si>
  <si>
    <t>Minimum Flight Time</t>
  </si>
  <si>
    <t>seconds</t>
  </si>
  <si>
    <t>frame weight</t>
  </si>
  <si>
    <t>grams</t>
  </si>
  <si>
    <t>https://www.racedayquads.com/products/rdq-source-one-v3-5-freestyle-frame?variant=29592522293361</t>
  </si>
  <si>
    <t>motor weight</t>
  </si>
  <si>
    <t>https://www.racedayquads.com/products/iflight-xing2-2306-2555kv-motor</t>
  </si>
  <si>
    <t>propellers</t>
  </si>
  <si>
    <t>https://www.racedayquads.com/products/t-motor-t5147-popo-compatible-tri-blade-5-prop-4-pack-choose-your-color?variant=31263896502385</t>
  </si>
  <si>
    <t>4in1 ESC weight</t>
  </si>
  <si>
    <t>https://store.tmotor.com/goods.php?id=1014</t>
  </si>
  <si>
    <t>radio reciever</t>
  </si>
  <si>
    <t>single-board computer</t>
  </si>
  <si>
    <t>pi zero</t>
  </si>
  <si>
    <t>flight controller</t>
  </si>
  <si>
    <t>camera</t>
  </si>
  <si>
    <t>https://www.adafruit.com/product/3099</t>
  </si>
  <si>
    <t>Typical 4S 1200mAh battery</t>
  </si>
  <si>
    <t>additional wiring</t>
  </si>
  <si>
    <t>total weight</t>
  </si>
  <si>
    <t>thrust from chosen 2306 brushless</t>
  </si>
  <si>
    <t>amps at above thrust</t>
  </si>
  <si>
    <t>A</t>
  </si>
  <si>
    <t>amp/g thrust</t>
  </si>
  <si>
    <t>A/grams</t>
  </si>
  <si>
    <t>total thrust necessary</t>
  </si>
  <si>
    <t>grams (3x drone weight)</t>
  </si>
  <si>
    <t>thrust per motor</t>
  </si>
  <si>
    <t>current at given thrust</t>
  </si>
  <si>
    <t>processor and nav current</t>
  </si>
  <si>
    <t>total current</t>
  </si>
  <si>
    <t>(4x motor current, +FC current)</t>
  </si>
  <si>
    <t>hours of flight time</t>
  </si>
  <si>
    <t>h</t>
  </si>
  <si>
    <t>mAh necessary</t>
  </si>
  <si>
    <t>mAh</t>
  </si>
  <si>
    <t>micro options:</t>
  </si>
  <si>
    <t>http://www.planfab.eu/</t>
  </si>
  <si>
    <t>Mechanical</t>
  </si>
  <si>
    <t>Count</t>
  </si>
  <si>
    <t>Price</t>
  </si>
  <si>
    <t>drone frame</t>
  </si>
  <si>
    <t>propellers 4 pack</t>
  </si>
  <si>
    <t>Electrical</t>
  </si>
  <si>
    <t>battery</t>
  </si>
  <si>
    <t>https://www.racedayquads.com/products/rdq-series-15-2v-4s-550mah-100c-lihv-battery-xt30</t>
  </si>
  <si>
    <t>motors</t>
  </si>
  <si>
    <t>4in1 ESC</t>
  </si>
  <si>
    <t>https://www.racedayquads.com/products/t-motor-velox-45a-32bit-3-6s-30x30-4in1-esc-1?variant=32293091115121</t>
  </si>
  <si>
    <t>flight controller PCB</t>
  </si>
  <si>
    <t>flight controller microcontroller</t>
  </si>
  <si>
    <t>flight controller sensors and components</t>
  </si>
  <si>
    <t>navigation computer single board computer</t>
  </si>
  <si>
    <t>IMU devices</t>
  </si>
  <si>
    <t>Install image on SD Card</t>
  </si>
  <si>
    <t>create 'ssh' file in root directory</t>
  </si>
  <si>
    <t>add this to end of config.txt</t>
  </si>
  <si>
    <t>dtoverlay=dwc2</t>
  </si>
  <si>
    <t>add this directly after rootwait in cmdline.txt</t>
  </si>
  <si>
    <t>modules-load=dwc2,g_ether</t>
  </si>
  <si>
    <t>https://desertbot.io/blog/ssh-into-pi-zero-over-usb</t>
  </si>
  <si>
    <t>May need to manually change DNS to 8.8.8.8</t>
  </si>
  <si>
    <t>To generate new username and password</t>
  </si>
  <si>
    <t>create file 'userconf.txt'</t>
  </si>
  <si>
    <t>generate password on linux machine via:</t>
  </si>
  <si>
    <t>echo 'enter password here' | openssl passwd -6 -stdin</t>
  </si>
  <si>
    <t>take that encrypted text and paste into userconf.txt:</t>
  </si>
  <si>
    <t>desiredusername:encryptedtext</t>
  </si>
  <si>
    <t>sudo raspi-config</t>
  </si>
  <si>
    <t>enable vnc, camera</t>
  </si>
  <si>
    <t>General Requirements</t>
  </si>
  <si>
    <t>Power Supply</t>
  </si>
  <si>
    <t>overall electrical blocks</t>
  </si>
  <si>
    <t>switched mode power input, take from 15V+ to &lt;6V</t>
  </si>
  <si>
    <t>spacious layout</t>
  </si>
  <si>
    <t>LDO from 6V to 5V</t>
  </si>
  <si>
    <t>ESC / BEC</t>
  </si>
  <si>
    <t xml:space="preserve">simple </t>
  </si>
  <si>
    <t>LDO from 5V to 3.3V</t>
  </si>
  <si>
    <t>hand solderable, all components</t>
  </si>
  <si>
    <t>LDO from 3.3V to 1.8V</t>
  </si>
  <si>
    <t>no bga</t>
  </si>
  <si>
    <t>low current indicator LED for each regulator</t>
  </si>
  <si>
    <t>nav computer</t>
  </si>
  <si>
    <t>form factor not a big matter, needs to be relatively small but not that bad</t>
  </si>
  <si>
    <t>150uF total bulk capacitance for battery input and 3.3V</t>
  </si>
  <si>
    <t xml:space="preserve"> camera</t>
  </si>
  <si>
    <t>100uF total bulk for 1.8V?</t>
  </si>
  <si>
    <t>SD card or external nvm</t>
  </si>
  <si>
    <t>no onboard programmer</t>
  </si>
  <si>
    <t>IMU options</t>
  </si>
  <si>
    <t>switching power supply</t>
  </si>
  <si>
    <t>simple programmer connection</t>
  </si>
  <si>
    <t>ISM330DHCXTR</t>
  </si>
  <si>
    <t>esp8266 remote serial</t>
  </si>
  <si>
    <t>offload externa complexity</t>
  </si>
  <si>
    <t>LSM6DSL </t>
  </si>
  <si>
    <t>pwm to motors</t>
  </si>
  <si>
    <t>USB is a want, with serial interface, but not a need</t>
  </si>
  <si>
    <t>imu SPI</t>
  </si>
  <si>
    <t>power conditioning important</t>
  </si>
  <si>
    <t>MPU6050</t>
  </si>
  <si>
    <t>imu power</t>
  </si>
  <si>
    <t>CPU hopefully over 120MHz</t>
  </si>
  <si>
    <t>lidar power</t>
  </si>
  <si>
    <t>ICM20948 IMU</t>
  </si>
  <si>
    <t>FXOS8700 </t>
  </si>
  <si>
    <t>FXAS21002</t>
  </si>
  <si>
    <t>lidar</t>
  </si>
  <si>
    <t>Mounting holes, 4 corners</t>
  </si>
  <si>
    <t>usb connector</t>
  </si>
  <si>
    <t>power over USB</t>
  </si>
  <si>
    <t>ft230xq</t>
  </si>
  <si>
    <t>USB FTDI communication</t>
  </si>
  <si>
    <t>Test PCB pinouts</t>
  </si>
  <si>
    <t>small F0 for black box if desired</t>
  </si>
  <si>
    <t>Debug LED</t>
  </si>
  <si>
    <t>PA13</t>
  </si>
  <si>
    <t>SD card either slot or solder-in</t>
  </si>
  <si>
    <t>USB UART</t>
  </si>
  <si>
    <t>UART1</t>
  </si>
  <si>
    <t>PB7 RX, PB6 TX</t>
  </si>
  <si>
    <t>battery and indicator LEDs</t>
  </si>
  <si>
    <t>switched mode power supply then regulated via LDO to 3.3V</t>
  </si>
  <si>
    <t>LDO 1.8V for ICM20948</t>
  </si>
  <si>
    <t>existing mistakes in board</t>
  </si>
  <si>
    <t>nothing smaller than 0805 if we want to use theirs</t>
  </si>
  <si>
    <t>RX and TX wires for UART are crossed</t>
  </si>
  <si>
    <t>hand solderable</t>
  </si>
  <si>
    <t>programming connector wires reversed</t>
  </si>
  <si>
    <t>extra peripherals broken out</t>
  </si>
  <si>
    <t>programming connector orientation not desireable</t>
  </si>
  <si>
    <t>programming header for ST-link</t>
  </si>
  <si>
    <t>reset button not great</t>
  </si>
  <si>
    <t>labelled peripherals</t>
  </si>
  <si>
    <t>wide board traces for power</t>
  </si>
  <si>
    <t>all connectors at board edge</t>
  </si>
  <si>
    <t>single sided population</t>
  </si>
  <si>
    <t>battery voltage detection</t>
  </si>
  <si>
    <t>communication between boards</t>
  </si>
  <si>
    <t>level shifter for SBC to microcontroller</t>
  </si>
  <si>
    <t>servo outputs</t>
  </si>
  <si>
    <t>USB connectors should have through hole mountings or large solder pads for strength</t>
  </si>
  <si>
    <t>use programmer from lab</t>
  </si>
  <si>
    <t>watch out for crystal pinouts being weird</t>
  </si>
  <si>
    <t>programming header try pogo pin / quick connect thingy</t>
  </si>
  <si>
    <t>In addition to previous reqs except where contradictory</t>
  </si>
  <si>
    <t>careful mounting to work with rest of setup</t>
  </si>
  <si>
    <t>isolated power supplies for each device group</t>
  </si>
  <si>
    <t>excellent power conditioning circuitry</t>
  </si>
  <si>
    <t>power monitoring</t>
  </si>
  <si>
    <t>redundancy / robustness</t>
  </si>
  <si>
    <t>secure pin and connectors</t>
  </si>
  <si>
    <t>safe power up sequence</t>
  </si>
  <si>
    <t>test points</t>
  </si>
  <si>
    <t>debug ports</t>
  </si>
  <si>
    <t>optional breakout connectors</t>
  </si>
  <si>
    <t>vibration damping mounting ability</t>
  </si>
  <si>
    <t>extra GPIO pins</t>
  </si>
  <si>
    <t>support HSE and HSI</t>
  </si>
  <si>
    <t>DSMX either solder on space or connector</t>
  </si>
  <si>
    <t>Motor outputs</t>
  </si>
  <si>
    <t>small, precise form factor</t>
  </si>
  <si>
    <t>nothing smaller than 0603</t>
  </si>
  <si>
    <t>SMD motor pads?</t>
  </si>
  <si>
    <t>populate both sides</t>
  </si>
  <si>
    <t>all tall parts on top side</t>
  </si>
  <si>
    <t>radio, eventually onboard</t>
  </si>
  <si>
    <t>camera input</t>
  </si>
  <si>
    <t>gps connector</t>
  </si>
  <si>
    <t>all bottom components easy to solder, simple</t>
  </si>
  <si>
    <t>or just keep bottom blank and extend board size</t>
  </si>
  <si>
    <t>actually if we just minimize parts on opposite side to only regulators and caps we can do ourselves that's fine</t>
  </si>
  <si>
    <t>Keep difficult parts on top such as FT230XQ, put already hand soldering parts on bottom like Vregs and power mosfets</t>
  </si>
  <si>
    <t>also could put level shifters on bottom as well. Also just use v dividers for CS and SCK?</t>
  </si>
  <si>
    <t>add a crap ton of 1206 caps of various capacity to bottom of board later</t>
  </si>
  <si>
    <t>as many as possible are simple</t>
  </si>
  <si>
    <t>using ICM20948 because MPU6050 has no SPI bus</t>
  </si>
  <si>
    <t>level shifter IC in use is merely N-channel MOSFET with sufficiently low Gate threshold voltage</t>
  </si>
  <si>
    <t>switched crystal to 16MHz oscillator referenced in video</t>
  </si>
  <si>
    <t>Use MPU6050? If it's in stock we might as well deal with lack of SPI bus. Depends on difficulty of I2c implementation.</t>
  </si>
  <si>
    <t>I2C is 3 wire which works to our advantage. Removes need for Level shifting circuitry and 1.8V parts</t>
  </si>
  <si>
    <t>parts not in database at all:</t>
  </si>
  <si>
    <t>tactile reset switch (unless we use an extended part)</t>
  </si>
  <si>
    <t>SD card connector</t>
  </si>
  <si>
    <t>USB connector</t>
  </si>
  <si>
    <t>motor control MOSFET</t>
  </si>
  <si>
    <t>all connectors</t>
  </si>
  <si>
    <t>parts not basic:</t>
  </si>
  <si>
    <t>STM32F446RET6</t>
  </si>
  <si>
    <t>FT230XQ</t>
  </si>
  <si>
    <t>1.8V regulator</t>
  </si>
  <si>
    <t>attempt to group bottom and top motor control outputs together to prevent voltage drop on traces and leave room on right side for digital traces</t>
  </si>
  <si>
    <t>trying to hook up additional pininto SWD but not sure where it goes yet lol</t>
  </si>
  <si>
    <t>you will on the next board need to abandon the 1x1.5" form factor to allow for mounting holes and ESC connector blocks</t>
  </si>
  <si>
    <t>eliminate electrolytic from SMD parts because JLC doesn't have that footprint type in any form factor as basic part.</t>
  </si>
  <si>
    <t>Also through a but ton of 1210 caps on the bottom of the board so it lies flat</t>
  </si>
  <si>
    <t>eliminate 10v+ ESD diodes from SMD parts because they don't have any 0805 or similar form factor. Consider switching to a DPAK</t>
  </si>
  <si>
    <t>next switch over to more commonly used STM32F4</t>
  </si>
  <si>
    <t>HINT: downloaded script to generate JLCPCB BOM from github. https://github.com/wokwi/kicad-jlcpcb-bom-plugin</t>
  </si>
  <si>
    <t>change LCSC to LCSC Part # ?</t>
  </si>
  <si>
    <t>apparently they have neither the FT230XQ nor the STM32F446RET6 in stock… so….</t>
  </si>
  <si>
    <t>watch out for position/rotation errors</t>
  </si>
  <si>
    <t>select 'selected location' for JLC part number</t>
  </si>
  <si>
    <t>I’ll buy current board because I still have parts</t>
  </si>
  <si>
    <t>next one will be with different MCU and USB chip (maybe)</t>
  </si>
  <si>
    <t>ESC control circuit for later :PCA9685PW</t>
  </si>
  <si>
    <t>Where are we gonna fly</t>
  </si>
  <si>
    <t>Week 3 TODO</t>
  </si>
  <si>
    <t>weight and size restrictions</t>
  </si>
  <si>
    <t>schedule out review</t>
  </si>
  <si>
    <t>hangar in airport</t>
  </si>
  <si>
    <t>electrical review</t>
  </si>
  <si>
    <t>armoury</t>
  </si>
  <si>
    <t>component review</t>
  </si>
  <si>
    <t>inside building - speak with building manager</t>
  </si>
  <si>
    <t>assign prototyping software work</t>
  </si>
  <si>
    <t>flight time requirements</t>
  </si>
  <si>
    <t>submit procurement reimbursement forms</t>
  </si>
  <si>
    <t>register drone</t>
  </si>
  <si>
    <t>(no beacon until 2023)</t>
  </si>
  <si>
    <t>pcb layout</t>
  </si>
  <si>
    <t>Prove that we don't need FAA rules to follow inside</t>
  </si>
  <si>
    <t>soldering</t>
  </si>
  <si>
    <t>contact people to fly inside and get permission</t>
  </si>
  <si>
    <t>choose lidar sensor</t>
  </si>
  <si>
    <t>eliminate I2C and don't specify bus type, probably use async serial</t>
  </si>
  <si>
    <t>purchase new camera</t>
  </si>
  <si>
    <t>buy ICM20948</t>
  </si>
  <si>
    <t>Michael email buildings to get permission</t>
  </si>
  <si>
    <t>Jon look into FAA certs</t>
  </si>
  <si>
    <t>IMU noise specs</t>
  </si>
  <si>
    <t>IMU breakout desoldering</t>
  </si>
  <si>
    <t>Make nav to fc connection not specify protocol or wireless</t>
  </si>
  <si>
    <t>experiment with pi zero speed</t>
  </si>
  <si>
    <t>Raspberry Pi 3 Model A+ ??</t>
  </si>
  <si>
    <t>we really need a radio reciever solution working asap</t>
  </si>
  <si>
    <t>Supply</t>
  </si>
  <si>
    <t>Device</t>
  </si>
  <si>
    <t>4S Battery</t>
  </si>
  <si>
    <t>Motor controller(ESC)</t>
  </si>
  <si>
    <t>Motors</t>
  </si>
  <si>
    <t>10V Supply</t>
  </si>
  <si>
    <t>5V Supply</t>
  </si>
  <si>
    <t>Power LED</t>
  </si>
  <si>
    <t>Pi Zero</t>
  </si>
  <si>
    <t>Camera</t>
  </si>
  <si>
    <t>3.3V Supply</t>
  </si>
  <si>
    <t>STM32 Microcontroller</t>
  </si>
  <si>
    <t>LSM6DSR 6-axis IMU</t>
  </si>
  <si>
    <t>FT230XQ UART to USB</t>
  </si>
  <si>
    <t>RX/TX LED</t>
  </si>
  <si>
    <t>Current Typ [mA]</t>
  </si>
  <si>
    <t>Current Min [mA]</t>
  </si>
  <si>
    <t>Current Max [mA]</t>
  </si>
  <si>
    <t>Total Current [mA]</t>
  </si>
  <si>
    <t>Total Current [A]</t>
  </si>
  <si>
    <t>coo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</si>
</sst>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i/>
      <sz val="7"/>
      <color theme="1"/>
      <name val="Times New Roman"/>
      <family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5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5"/>
    </xf>
    <xf numFmtId="0" fontId="4" fillId="0" borderId="0" xfId="1"/>
    <xf numFmtId="0" fontId="3" fillId="0" borderId="0" xfId="0" applyFont="1"/>
    <xf numFmtId="0" fontId="4" fillId="0" borderId="0" xfId="1" applyBorder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0" fillId="6" borderId="0" xfId="0" applyFill="1"/>
    <xf numFmtId="0" fontId="0" fillId="7" borderId="0" xfId="0" applyFill="1"/>
    <xf numFmtId="0" fontId="0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15</xdr:row>
      <xdr:rowOff>1905</xdr:rowOff>
    </xdr:from>
    <xdr:to>
      <xdr:col>15</xdr:col>
      <xdr:colOff>9525</xdr:colOff>
      <xdr:row>18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DA232B-BCA3-4912-ABE3-32BBBA351967}"/>
            </a:ext>
          </a:extLst>
        </xdr:cNvPr>
        <xdr:cNvSpPr/>
      </xdr:nvSpPr>
      <xdr:spPr>
        <a:xfrm>
          <a:off x="9058275" y="2849880"/>
          <a:ext cx="1219200" cy="701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Flight Controller</a:t>
          </a:r>
        </a:p>
      </xdr:txBody>
    </xdr:sp>
    <xdr:clientData/>
  </xdr:twoCellAnchor>
  <xdr:twoCellAnchor>
    <xdr:from>
      <xdr:col>10</xdr:col>
      <xdr:colOff>5715</xdr:colOff>
      <xdr:row>15</xdr:row>
      <xdr:rowOff>7620</xdr:rowOff>
    </xdr:from>
    <xdr:to>
      <xdr:col>12</xdr:col>
      <xdr:colOff>5715</xdr:colOff>
      <xdr:row>18</xdr:row>
      <xdr:rowOff>173355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7CB8510-51D4-477A-B2A4-84ECCB2563C4}"/>
            </a:ext>
          </a:extLst>
        </xdr:cNvPr>
        <xdr:cNvSpPr/>
      </xdr:nvSpPr>
      <xdr:spPr>
        <a:xfrm>
          <a:off x="7225665" y="2855595"/>
          <a:ext cx="121920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ESLR</a:t>
          </a:r>
          <a:r>
            <a:rPr lang="en-US" sz="1100" baseline="0"/>
            <a:t> Radio Receiver</a:t>
          </a:r>
          <a:endParaRPr lang="en-US" sz="1100"/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160020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35E7E16-8696-4043-99BA-FB1EDBBD31D0}"/>
            </a:ext>
          </a:extLst>
        </xdr:cNvPr>
        <xdr:cNvSpPr/>
      </xdr:nvSpPr>
      <xdr:spPr>
        <a:xfrm>
          <a:off x="9044940" y="3741420"/>
          <a:ext cx="1219200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596265</xdr:colOff>
      <xdr:row>19</xdr:row>
      <xdr:rowOff>167640</xdr:rowOff>
    </xdr:from>
    <xdr:to>
      <xdr:col>11</xdr:col>
      <xdr:colOff>596265</xdr:colOff>
      <xdr:row>23</xdr:row>
      <xdr:rowOff>163830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2722BC-CA60-4F7D-BE1E-C18DF0C07597}"/>
            </a:ext>
          </a:extLst>
        </xdr:cNvPr>
        <xdr:cNvSpPr/>
      </xdr:nvSpPr>
      <xdr:spPr>
        <a:xfrm>
          <a:off x="7206615" y="3739515"/>
          <a:ext cx="1219200" cy="7200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Battery</a:t>
          </a:r>
        </a:p>
      </xdr:txBody>
    </xdr:sp>
    <xdr:clientData/>
  </xdr:twoCellAnchor>
  <xdr:twoCellAnchor>
    <xdr:from>
      <xdr:col>13</xdr:col>
      <xdr:colOff>1905</xdr:colOff>
      <xdr:row>10</xdr:row>
      <xdr:rowOff>0</xdr:rowOff>
    </xdr:from>
    <xdr:to>
      <xdr:col>15</xdr:col>
      <xdr:colOff>1905</xdr:colOff>
      <xdr:row>13</xdr:row>
      <xdr:rowOff>167640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045928-A267-4CF7-9CF7-32571CF4EB24}"/>
            </a:ext>
          </a:extLst>
        </xdr:cNvPr>
        <xdr:cNvSpPr/>
      </xdr:nvSpPr>
      <xdr:spPr>
        <a:xfrm>
          <a:off x="9050655" y="1943100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Zero</a:t>
          </a:r>
          <a:endParaRPr lang="en-US" sz="1100"/>
        </a:p>
      </xdr:txBody>
    </xdr:sp>
    <xdr:clientData/>
  </xdr:twoCellAnchor>
  <xdr:twoCellAnchor>
    <xdr:from>
      <xdr:col>15</xdr:col>
      <xdr:colOff>600075</xdr:colOff>
      <xdr:row>10</xdr:row>
      <xdr:rowOff>11430</xdr:rowOff>
    </xdr:from>
    <xdr:to>
      <xdr:col>17</xdr:col>
      <xdr:colOff>19050</xdr:colOff>
      <xdr:row>14</xdr:row>
      <xdr:rowOff>1905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B998E37-E43B-43C6-B6C5-12D78B44D5AF}"/>
            </a:ext>
          </a:extLst>
        </xdr:cNvPr>
        <xdr:cNvSpPr/>
      </xdr:nvSpPr>
      <xdr:spPr>
        <a:xfrm>
          <a:off x="10868025" y="1954530"/>
          <a:ext cx="638175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Cam</a:t>
          </a:r>
          <a:endParaRPr lang="en-US" sz="1100"/>
        </a:p>
      </xdr:txBody>
    </xdr:sp>
    <xdr:clientData/>
  </xdr:twoCellAnchor>
  <xdr:twoCellAnchor>
    <xdr:from>
      <xdr:col>16</xdr:col>
      <xdr:colOff>5715</xdr:colOff>
      <xdr:row>20</xdr:row>
      <xdr:rowOff>1905</xdr:rowOff>
    </xdr:from>
    <xdr:to>
      <xdr:col>18</xdr:col>
      <xdr:colOff>5715</xdr:colOff>
      <xdr:row>23</xdr:row>
      <xdr:rowOff>169545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5F6265C-C344-4699-A6AD-7E6C3A6B3F7E}"/>
            </a:ext>
          </a:extLst>
        </xdr:cNvPr>
        <xdr:cNvSpPr/>
      </xdr:nvSpPr>
      <xdr:spPr>
        <a:xfrm>
          <a:off x="10883265" y="3754755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 Motors</a:t>
          </a:r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158115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4DE039-F518-47C1-B566-34248665FD38}"/>
            </a:ext>
          </a:extLst>
        </xdr:cNvPr>
        <xdr:cNvSpPr/>
      </xdr:nvSpPr>
      <xdr:spPr>
        <a:xfrm>
          <a:off x="9044940" y="3741420"/>
          <a:ext cx="1219200" cy="712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605790</xdr:colOff>
      <xdr:row>24</xdr:row>
      <xdr:rowOff>169546</xdr:rowOff>
    </xdr:from>
    <xdr:to>
      <xdr:col>18</xdr:col>
      <xdr:colOff>19050</xdr:colOff>
      <xdr:row>26</xdr:row>
      <xdr:rowOff>9526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0A0EEA-D18C-4D40-85A8-CA105DB26F1E}"/>
            </a:ext>
          </a:extLst>
        </xdr:cNvPr>
        <xdr:cNvSpPr/>
      </xdr:nvSpPr>
      <xdr:spPr>
        <a:xfrm>
          <a:off x="7216140" y="4646296"/>
          <a:ext cx="4899660" cy="2019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</a:t>
          </a:r>
        </a:p>
      </xdr:txBody>
    </xdr:sp>
    <xdr:clientData/>
  </xdr:twoCellAnchor>
  <xdr:twoCellAnchor>
    <xdr:from>
      <xdr:col>12</xdr:col>
      <xdr:colOff>7620</xdr:colOff>
      <xdr:row>16</xdr:row>
      <xdr:rowOff>172403</xdr:rowOff>
    </xdr:from>
    <xdr:to>
      <xdr:col>13</xdr:col>
      <xdr:colOff>11430</xdr:colOff>
      <xdr:row>16</xdr:row>
      <xdr:rowOff>180023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ED6F082-55B8-47A6-81EC-EAE8C2B6092B}"/>
            </a:ext>
          </a:extLst>
        </xdr:cNvPr>
        <xdr:cNvCxnSpPr>
          <a:stCxn id="4" idx="3"/>
          <a:endCxn id="3" idx="1"/>
        </xdr:cNvCxnSpPr>
      </xdr:nvCxnSpPr>
      <xdr:spPr>
        <a:xfrm flipV="1">
          <a:off x="8446770" y="3201353"/>
          <a:ext cx="61341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</xdr:colOff>
      <xdr:row>13</xdr:row>
      <xdr:rowOff>171450</xdr:rowOff>
    </xdr:from>
    <xdr:to>
      <xdr:col>14</xdr:col>
      <xdr:colOff>11430</xdr:colOff>
      <xdr:row>15</xdr:row>
      <xdr:rowOff>1905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4267773-86FD-4A9C-8D9D-59FAA4164B5D}"/>
            </a:ext>
          </a:extLst>
        </xdr:cNvPr>
        <xdr:cNvCxnSpPr>
          <a:stCxn id="7" idx="2"/>
          <a:endCxn id="3" idx="0"/>
        </xdr:cNvCxnSpPr>
      </xdr:nvCxnSpPr>
      <xdr:spPr>
        <a:xfrm>
          <a:off x="9660255" y="2657475"/>
          <a:ext cx="9525" cy="1924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</xdr:colOff>
      <xdr:row>11</xdr:row>
      <xdr:rowOff>176213</xdr:rowOff>
    </xdr:from>
    <xdr:to>
      <xdr:col>15</xdr:col>
      <xdr:colOff>598170</xdr:colOff>
      <xdr:row>12</xdr:row>
      <xdr:rowOff>8573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99C45B6-0688-4DFD-9CBC-25B3B2D3B631}"/>
            </a:ext>
          </a:extLst>
        </xdr:cNvPr>
        <xdr:cNvCxnSpPr>
          <a:stCxn id="8" idx="1"/>
          <a:endCxn id="7" idx="3"/>
        </xdr:cNvCxnSpPr>
      </xdr:nvCxnSpPr>
      <xdr:spPr>
        <a:xfrm flipH="1" flipV="1">
          <a:off x="10269855" y="2300288"/>
          <a:ext cx="596265" cy="133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16</xdr:col>
      <xdr:colOff>7620</xdr:colOff>
      <xdr:row>21</xdr:row>
      <xdr:rowOff>178118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E79DC8C-EB02-48FD-BD56-238F120CBFBF}"/>
            </a:ext>
          </a:extLst>
        </xdr:cNvPr>
        <xdr:cNvCxnSpPr>
          <a:stCxn id="10" idx="3"/>
          <a:endCxn id="9" idx="1"/>
        </xdr:cNvCxnSpPr>
      </xdr:nvCxnSpPr>
      <xdr:spPr>
        <a:xfrm>
          <a:off x="10264140" y="4100513"/>
          <a:ext cx="62103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605790</xdr:colOff>
      <xdr:row>18</xdr:row>
      <xdr:rowOff>161925</xdr:rowOff>
    </xdr:from>
    <xdr:to>
      <xdr:col>14</xdr:col>
      <xdr:colOff>11430</xdr:colOff>
      <xdr:row>19</xdr:row>
      <xdr:rowOff>173355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E2D14F6-354B-40F3-AE91-7D1C90B254CE}"/>
            </a:ext>
          </a:extLst>
        </xdr:cNvPr>
        <xdr:cNvCxnSpPr>
          <a:stCxn id="3" idx="2"/>
          <a:endCxn id="10" idx="0"/>
        </xdr:cNvCxnSpPr>
      </xdr:nvCxnSpPr>
      <xdr:spPr>
        <a:xfrm flipH="1">
          <a:off x="9654540" y="3552825"/>
          <a:ext cx="15240" cy="192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605790</xdr:colOff>
      <xdr:row>21</xdr:row>
      <xdr:rowOff>166688</xdr:rowOff>
    </xdr:from>
    <xdr:to>
      <xdr:col>13</xdr:col>
      <xdr:colOff>19050</xdr:colOff>
      <xdr:row>25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45C013F-90C1-4C58-B2BF-20591C3BBF37}"/>
            </a:ext>
          </a:extLst>
        </xdr:cNvPr>
        <xdr:cNvCxnSpPr>
          <a:stCxn id="10" idx="1"/>
        </xdr:cNvCxnSpPr>
      </xdr:nvCxnSpPr>
      <xdr:spPr>
        <a:xfrm>
          <a:off x="9044940" y="4100513"/>
          <a:ext cx="22860" cy="566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15</xdr:col>
      <xdr:colOff>9525</xdr:colOff>
      <xdr:row>25</xdr:row>
      <xdr:rowOff>19050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BDA4EDA-E231-4CA4-8EA5-CFDC327B09A2}"/>
            </a:ext>
          </a:extLst>
        </xdr:cNvPr>
        <xdr:cNvCxnSpPr>
          <a:stCxn id="10" idx="3"/>
        </xdr:cNvCxnSpPr>
      </xdr:nvCxnSpPr>
      <xdr:spPr>
        <a:xfrm>
          <a:off x="10264140" y="4100513"/>
          <a:ext cx="13335" cy="576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592455</xdr:colOff>
      <xdr:row>21</xdr:row>
      <xdr:rowOff>166688</xdr:rowOff>
    </xdr:from>
    <xdr:to>
      <xdr:col>12</xdr:col>
      <xdr:colOff>605790</xdr:colOff>
      <xdr:row>21</xdr:row>
      <xdr:rowOff>169545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E5AF1E4-3837-41B3-932A-E72FE9991569}"/>
            </a:ext>
          </a:extLst>
        </xdr:cNvPr>
        <xdr:cNvCxnSpPr>
          <a:stCxn id="6" idx="3"/>
          <a:endCxn id="10" idx="1"/>
        </xdr:cNvCxnSpPr>
      </xdr:nvCxnSpPr>
      <xdr:spPr>
        <a:xfrm flipV="1">
          <a:off x="8422005" y="4100513"/>
          <a:ext cx="622935" cy="2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18</xdr:row>
      <xdr:rowOff>142875</xdr:rowOff>
    </xdr:from>
    <xdr:to>
      <xdr:col>13</xdr:col>
      <xdr:colOff>180975</xdr:colOff>
      <xdr:row>19</xdr:row>
      <xdr:rowOff>171450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1228BA4-690C-4A9F-B1AD-61D77FFF8F3C}"/>
            </a:ext>
          </a:extLst>
        </xdr:cNvPr>
        <xdr:cNvCxnSpPr/>
      </xdr:nvCxnSpPr>
      <xdr:spPr>
        <a:xfrm flipV="1">
          <a:off x="9210675" y="3533775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16</xdr:row>
      <xdr:rowOff>9525</xdr:rowOff>
    </xdr:from>
    <xdr:to>
      <xdr:col>13</xdr:col>
      <xdr:colOff>28575</xdr:colOff>
      <xdr:row>16</xdr:row>
      <xdr:rowOff>9525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E9F4F55-8F61-42DE-8A5B-95287E896461}"/>
            </a:ext>
          </a:extLst>
        </xdr:cNvPr>
        <xdr:cNvCxnSpPr/>
      </xdr:nvCxnSpPr>
      <xdr:spPr>
        <a:xfrm flipH="1">
          <a:off x="8448675" y="3038475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161925</xdr:rowOff>
    </xdr:from>
    <xdr:to>
      <xdr:col>13</xdr:col>
      <xdr:colOff>219075</xdr:colOff>
      <xdr:row>14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D8AB4DC-AA6E-4699-A1E7-414DD1FDE18F}"/>
            </a:ext>
          </a:extLst>
        </xdr:cNvPr>
        <xdr:cNvCxnSpPr/>
      </xdr:nvCxnSpPr>
      <xdr:spPr>
        <a:xfrm flipV="1">
          <a:off x="9258300" y="2647950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cedayquads.com/products/t-motor-t5147-popo-compatible-tri-blade-5-prop-4-pack-choose-your-color?variant=31263896502385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adafruit.com/product/3099" TargetMode="External"/><Relationship Id="rId4" Type="http://schemas.openxmlformats.org/officeDocument/2006/relationships/hyperlink" Target="https://store.tmotor.com/goods.php?id=101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099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4" Type="http://schemas.openxmlformats.org/officeDocument/2006/relationships/hyperlink" Target="https://www.racedayquads.com/products/t-motor-t5147-popo-compatible-tri-blade-5-prop-4-pack-choose-your-color?variant=312638965023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5EEF-9E65-4B8C-B787-EBEC655BAAFE}">
  <dimension ref="A1:E21"/>
  <sheetViews>
    <sheetView workbookViewId="0">
      <selection activeCell="D11" sqref="D11"/>
    </sheetView>
  </sheetViews>
  <sheetFormatPr defaultColWidth="8.88671875" defaultRowHeight="14.4" x14ac:dyDescent="0.3"/>
  <cols>
    <col min="1" max="1" width="12.6640625" customWidth="1"/>
    <col min="3" max="3" width="18.5546875" bestFit="1" customWidth="1"/>
    <col min="4" max="4" width="11.6640625" bestFit="1" customWidth="1"/>
  </cols>
  <sheetData>
    <row r="1" spans="1:5" ht="15.6" x14ac:dyDescent="0.3">
      <c r="A1" s="1" t="s">
        <v>0</v>
      </c>
    </row>
    <row r="2" spans="1:5" ht="15.6" x14ac:dyDescent="0.3">
      <c r="A2" s="8" t="s">
        <v>1</v>
      </c>
    </row>
    <row r="3" spans="1:5" ht="15.6" x14ac:dyDescent="0.3">
      <c r="A3" s="8" t="s">
        <v>2</v>
      </c>
    </row>
    <row r="4" spans="1:5" ht="15.6" x14ac:dyDescent="0.3">
      <c r="A4" s="8" t="s">
        <v>3</v>
      </c>
    </row>
    <row r="5" spans="1:5" ht="15.6" x14ac:dyDescent="0.3">
      <c r="A5" s="8" t="s">
        <v>4</v>
      </c>
    </row>
    <row r="6" spans="1:5" ht="15.6" x14ac:dyDescent="0.3">
      <c r="A6" s="9" t="s">
        <v>5</v>
      </c>
    </row>
    <row r="8" spans="1:5" ht="15.6" x14ac:dyDescent="0.3">
      <c r="A8" s="1"/>
    </row>
    <row r="13" spans="1:5" x14ac:dyDescent="0.3">
      <c r="A13" t="s">
        <v>6</v>
      </c>
      <c r="B13" t="s">
        <v>7</v>
      </c>
      <c r="C13" t="s">
        <v>8</v>
      </c>
      <c r="D13" t="s">
        <v>9</v>
      </c>
      <c r="E13" t="s">
        <v>10</v>
      </c>
    </row>
    <row r="14" spans="1:5" x14ac:dyDescent="0.3">
      <c r="C14" t="s">
        <v>11</v>
      </c>
      <c r="D14" t="s">
        <v>12</v>
      </c>
    </row>
    <row r="15" spans="1:5" x14ac:dyDescent="0.3">
      <c r="C15" t="s">
        <v>13</v>
      </c>
      <c r="D15" t="s">
        <v>12</v>
      </c>
    </row>
    <row r="16" spans="1:5" x14ac:dyDescent="0.3">
      <c r="A16" t="s">
        <v>14</v>
      </c>
      <c r="B16" t="s">
        <v>15</v>
      </c>
      <c r="C16" t="s">
        <v>16</v>
      </c>
      <c r="D16" t="s">
        <v>17</v>
      </c>
    </row>
    <row r="17" spans="3:4" x14ac:dyDescent="0.3">
      <c r="C17" t="s">
        <v>18</v>
      </c>
      <c r="D17" t="s">
        <v>17</v>
      </c>
    </row>
    <row r="18" spans="3:4" x14ac:dyDescent="0.3">
      <c r="C18" t="s">
        <v>19</v>
      </c>
      <c r="D18" t="s">
        <v>20</v>
      </c>
    </row>
    <row r="19" spans="3:4" x14ac:dyDescent="0.3">
      <c r="C19" t="s">
        <v>21</v>
      </c>
      <c r="D19" t="s">
        <v>22</v>
      </c>
    </row>
    <row r="20" spans="3:4" x14ac:dyDescent="0.3">
      <c r="C20" t="s">
        <v>23</v>
      </c>
      <c r="D20" t="s">
        <v>24</v>
      </c>
    </row>
    <row r="21" spans="3:4" x14ac:dyDescent="0.3">
      <c r="C21" t="s">
        <v>25</v>
      </c>
      <c r="D21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B97-6562-41D4-B9BC-B976C671BC8D}">
  <dimension ref="A1:H25"/>
  <sheetViews>
    <sheetView workbookViewId="0">
      <selection activeCell="H17" sqref="H17"/>
    </sheetView>
  </sheetViews>
  <sheetFormatPr defaultRowHeight="14.4" x14ac:dyDescent="0.3"/>
  <sheetData>
    <row r="1" spans="1:8" x14ac:dyDescent="0.3">
      <c r="A1" t="s">
        <v>325</v>
      </c>
      <c r="H1" t="s">
        <v>326</v>
      </c>
    </row>
    <row r="2" spans="1:8" x14ac:dyDescent="0.3">
      <c r="A2" t="s">
        <v>327</v>
      </c>
      <c r="H2" t="s">
        <v>328</v>
      </c>
    </row>
    <row r="3" spans="1:8" x14ac:dyDescent="0.3">
      <c r="A3" t="s">
        <v>329</v>
      </c>
      <c r="H3" t="s">
        <v>330</v>
      </c>
    </row>
    <row r="4" spans="1:8" x14ac:dyDescent="0.3">
      <c r="A4" t="s">
        <v>331</v>
      </c>
      <c r="H4" t="s">
        <v>332</v>
      </c>
    </row>
    <row r="5" spans="1:8" x14ac:dyDescent="0.3">
      <c r="A5" t="s">
        <v>333</v>
      </c>
      <c r="H5" t="s">
        <v>334</v>
      </c>
    </row>
    <row r="6" spans="1:8" x14ac:dyDescent="0.3">
      <c r="A6" t="s">
        <v>335</v>
      </c>
      <c r="H6" t="s">
        <v>336</v>
      </c>
    </row>
    <row r="7" spans="1:8" x14ac:dyDescent="0.3">
      <c r="A7" t="s">
        <v>337</v>
      </c>
      <c r="C7" t="s">
        <v>338</v>
      </c>
      <c r="H7" t="s">
        <v>339</v>
      </c>
    </row>
    <row r="8" spans="1:8" x14ac:dyDescent="0.3">
      <c r="A8" t="s">
        <v>340</v>
      </c>
      <c r="H8" t="s">
        <v>341</v>
      </c>
    </row>
    <row r="9" spans="1:8" x14ac:dyDescent="0.3">
      <c r="A9" t="s">
        <v>342</v>
      </c>
      <c r="H9" t="s">
        <v>343</v>
      </c>
    </row>
    <row r="10" spans="1:8" x14ac:dyDescent="0.3">
      <c r="A10" t="s">
        <v>344</v>
      </c>
      <c r="H10" t="s">
        <v>345</v>
      </c>
    </row>
    <row r="11" spans="1:8" x14ac:dyDescent="0.3">
      <c r="A11" t="s">
        <v>346</v>
      </c>
    </row>
    <row r="12" spans="1:8" x14ac:dyDescent="0.3">
      <c r="A12" t="s">
        <v>347</v>
      </c>
    </row>
    <row r="13" spans="1:8" x14ac:dyDescent="0.3">
      <c r="A13" t="s">
        <v>348</v>
      </c>
    </row>
    <row r="14" spans="1:8" x14ac:dyDescent="0.3">
      <c r="A14" t="s">
        <v>349</v>
      </c>
    </row>
    <row r="15" spans="1:8" x14ac:dyDescent="0.3">
      <c r="A15" t="s">
        <v>350</v>
      </c>
    </row>
    <row r="16" spans="1:8" x14ac:dyDescent="0.3">
      <c r="A16" t="s">
        <v>351</v>
      </c>
    </row>
    <row r="18" spans="1:1" x14ac:dyDescent="0.3">
      <c r="A18" t="s">
        <v>352</v>
      </c>
    </row>
    <row r="20" spans="1:1" x14ac:dyDescent="0.3">
      <c r="A20" t="s">
        <v>353</v>
      </c>
    </row>
    <row r="25" spans="1:1" x14ac:dyDescent="0.3">
      <c r="A25" t="s">
        <v>354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39F0-6D60-4953-8411-6CBAE36D9302}">
  <dimension ref="A1:R46"/>
  <sheetViews>
    <sheetView topLeftCell="A3" zoomScale="60" zoomScaleNormal="60" workbookViewId="0">
      <selection activeCell="J19" sqref="J19"/>
    </sheetView>
  </sheetViews>
  <sheetFormatPr defaultRowHeight="14.4" x14ac:dyDescent="0.3"/>
  <cols>
    <col min="1" max="1" width="25.44140625" customWidth="1"/>
    <col min="2" max="2" width="28.21875" customWidth="1"/>
    <col min="3" max="3" width="0" hidden="1" customWidth="1"/>
    <col min="4" max="4" width="11.109375" bestFit="1" customWidth="1"/>
    <col min="5" max="5" width="9.88671875" bestFit="1" customWidth="1"/>
  </cols>
  <sheetData>
    <row r="1" spans="1:18" x14ac:dyDescent="0.3">
      <c r="A1" t="s">
        <v>375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3">
      <c r="A2" t="s">
        <v>42</v>
      </c>
    </row>
    <row r="3" spans="1:18" x14ac:dyDescent="0.3">
      <c r="B3" t="s">
        <v>43</v>
      </c>
    </row>
    <row r="4" spans="1:18" x14ac:dyDescent="0.3">
      <c r="C4" t="s">
        <v>12</v>
      </c>
      <c r="D4" t="s">
        <v>44</v>
      </c>
      <c r="E4" t="s">
        <v>45</v>
      </c>
      <c r="F4" s="15"/>
      <c r="G4" s="15"/>
    </row>
    <row r="5" spans="1:18" x14ac:dyDescent="0.3">
      <c r="C5" t="s">
        <v>20</v>
      </c>
      <c r="D5" t="s">
        <v>46</v>
      </c>
      <c r="E5" t="s">
        <v>44</v>
      </c>
      <c r="F5" s="15"/>
      <c r="G5" s="15"/>
    </row>
    <row r="6" spans="1:18" x14ac:dyDescent="0.3">
      <c r="C6" t="s">
        <v>47</v>
      </c>
      <c r="D6" t="s">
        <v>48</v>
      </c>
      <c r="E6" t="s">
        <v>46</v>
      </c>
      <c r="F6" s="15"/>
      <c r="G6" s="15"/>
    </row>
    <row r="7" spans="1:18" x14ac:dyDescent="0.3">
      <c r="C7" t="s">
        <v>49</v>
      </c>
      <c r="D7" t="s">
        <v>45</v>
      </c>
      <c r="E7" t="s">
        <v>48</v>
      </c>
      <c r="F7" s="15"/>
      <c r="G7" s="15"/>
    </row>
    <row r="8" spans="1:18" x14ac:dyDescent="0.3">
      <c r="C8" t="s">
        <v>50</v>
      </c>
      <c r="D8" t="s">
        <v>48</v>
      </c>
      <c r="F8" s="15"/>
      <c r="G8" s="15"/>
    </row>
    <row r="9" spans="1:18" x14ac:dyDescent="0.3">
      <c r="B9" t="s">
        <v>51</v>
      </c>
    </row>
    <row r="10" spans="1:18" x14ac:dyDescent="0.3">
      <c r="C10" t="s">
        <v>24</v>
      </c>
      <c r="D10" t="s">
        <v>45</v>
      </c>
      <c r="E10" t="s">
        <v>48</v>
      </c>
      <c r="G10" s="18"/>
      <c r="H10" s="18"/>
    </row>
    <row r="11" spans="1:18" x14ac:dyDescent="0.3">
      <c r="C11" t="s">
        <v>52</v>
      </c>
      <c r="D11" t="s">
        <v>48</v>
      </c>
      <c r="E11" t="s">
        <v>46</v>
      </c>
      <c r="G11" s="18"/>
      <c r="H11" s="18"/>
    </row>
    <row r="12" spans="1:18" x14ac:dyDescent="0.3">
      <c r="C12" s="13" t="s">
        <v>53</v>
      </c>
      <c r="D12" t="s">
        <v>44</v>
      </c>
      <c r="E12" t="s">
        <v>45</v>
      </c>
      <c r="G12" s="18"/>
      <c r="H12" s="18"/>
    </row>
    <row r="13" spans="1:18" x14ac:dyDescent="0.3">
      <c r="C13" t="s">
        <v>54</v>
      </c>
      <c r="D13" t="s">
        <v>44</v>
      </c>
      <c r="E13" t="s">
        <v>45</v>
      </c>
      <c r="G13" s="18"/>
      <c r="H13" s="18"/>
    </row>
    <row r="14" spans="1:18" x14ac:dyDescent="0.3">
      <c r="C14" s="13" t="s">
        <v>55</v>
      </c>
      <c r="D14" t="s">
        <v>44</v>
      </c>
      <c r="E14" t="s">
        <v>45</v>
      </c>
      <c r="G14" s="18"/>
      <c r="H14" s="18"/>
    </row>
    <row r="15" spans="1:18" x14ac:dyDescent="0.3">
      <c r="C15" t="s">
        <v>56</v>
      </c>
      <c r="D15" t="s">
        <v>46</v>
      </c>
      <c r="E15" t="s">
        <v>44</v>
      </c>
      <c r="G15" s="18"/>
      <c r="H15" s="18"/>
    </row>
    <row r="16" spans="1:18" x14ac:dyDescent="0.3">
      <c r="C16" t="s">
        <v>57</v>
      </c>
      <c r="G16" s="18"/>
      <c r="H16" s="18"/>
    </row>
    <row r="17" spans="1:10" x14ac:dyDescent="0.3">
      <c r="C17" t="s">
        <v>58</v>
      </c>
      <c r="D17" t="s">
        <v>48</v>
      </c>
      <c r="G17" s="18"/>
      <c r="H17" s="18"/>
    </row>
    <row r="18" spans="1:10" x14ac:dyDescent="0.3">
      <c r="C18" t="s">
        <v>59</v>
      </c>
      <c r="H18" s="18"/>
      <c r="I18" s="18"/>
      <c r="J18" s="18"/>
    </row>
    <row r="19" spans="1:10" x14ac:dyDescent="0.3">
      <c r="A19" t="s">
        <v>60</v>
      </c>
    </row>
    <row r="20" spans="1:10" x14ac:dyDescent="0.3">
      <c r="B20" t="s">
        <v>61</v>
      </c>
      <c r="D20" t="s">
        <v>48</v>
      </c>
      <c r="E20" t="s">
        <v>44</v>
      </c>
      <c r="H20" s="16"/>
      <c r="I20" s="16"/>
    </row>
    <row r="21" spans="1:10" x14ac:dyDescent="0.3">
      <c r="B21" t="s">
        <v>62</v>
      </c>
      <c r="D21" t="s">
        <v>63</v>
      </c>
      <c r="E21" t="s">
        <v>63</v>
      </c>
      <c r="H21" s="16"/>
      <c r="I21" s="16"/>
    </row>
    <row r="22" spans="1:10" x14ac:dyDescent="0.3">
      <c r="B22" t="s">
        <v>64</v>
      </c>
      <c r="D22" t="s">
        <v>63</v>
      </c>
      <c r="E22" t="s">
        <v>63</v>
      </c>
      <c r="H22" s="16"/>
      <c r="I22" s="16"/>
    </row>
    <row r="23" spans="1:10" x14ac:dyDescent="0.3">
      <c r="B23" t="s">
        <v>65</v>
      </c>
      <c r="I23" s="16"/>
      <c r="J23" s="16"/>
    </row>
    <row r="24" spans="1:10" x14ac:dyDescent="0.3">
      <c r="A24" t="s">
        <v>66</v>
      </c>
    </row>
    <row r="25" spans="1:10" x14ac:dyDescent="0.3">
      <c r="B25" t="s">
        <v>67</v>
      </c>
      <c r="D25" t="s">
        <v>46</v>
      </c>
    </row>
    <row r="26" spans="1:10" x14ac:dyDescent="0.3">
      <c r="B26" t="s">
        <v>68</v>
      </c>
      <c r="G26" s="14"/>
      <c r="H26" s="14"/>
    </row>
    <row r="28" spans="1:10" x14ac:dyDescent="0.3">
      <c r="A28" t="s">
        <v>69</v>
      </c>
    </row>
    <row r="29" spans="1:10" x14ac:dyDescent="0.3">
      <c r="B29" t="s">
        <v>70</v>
      </c>
      <c r="D29" t="s">
        <v>48</v>
      </c>
      <c r="E29" t="s">
        <v>45</v>
      </c>
      <c r="H29" s="17"/>
      <c r="I29" s="17"/>
      <c r="J29" s="17"/>
    </row>
    <row r="30" spans="1:10" x14ac:dyDescent="0.3">
      <c r="B30" t="s">
        <v>71</v>
      </c>
      <c r="D30" t="s">
        <v>72</v>
      </c>
      <c r="F30" s="19"/>
      <c r="G30" s="19"/>
    </row>
    <row r="31" spans="1:10" x14ac:dyDescent="0.3">
      <c r="B31" t="s">
        <v>73</v>
      </c>
      <c r="G31" s="19"/>
      <c r="H31" s="19"/>
      <c r="I31" s="19"/>
    </row>
    <row r="32" spans="1:10" x14ac:dyDescent="0.3">
      <c r="A32" t="s">
        <v>74</v>
      </c>
    </row>
    <row r="33" spans="1:13" x14ac:dyDescent="0.3">
      <c r="B33" t="s">
        <v>75</v>
      </c>
      <c r="D33" t="s">
        <v>48</v>
      </c>
      <c r="E33" t="s">
        <v>46</v>
      </c>
      <c r="F33" s="14"/>
      <c r="G33" s="14"/>
    </row>
    <row r="34" spans="1:13" x14ac:dyDescent="0.3">
      <c r="B34" t="s">
        <v>76</v>
      </c>
      <c r="D34" t="s">
        <v>48</v>
      </c>
      <c r="E34" t="s">
        <v>46</v>
      </c>
      <c r="G34" s="14"/>
      <c r="H34" s="14"/>
      <c r="I34" s="14"/>
    </row>
    <row r="35" spans="1:13" x14ac:dyDescent="0.3">
      <c r="B35" t="s">
        <v>77</v>
      </c>
      <c r="D35" t="s">
        <v>48</v>
      </c>
      <c r="E35" t="s">
        <v>46</v>
      </c>
      <c r="I35" s="14"/>
    </row>
    <row r="36" spans="1:13" x14ac:dyDescent="0.3">
      <c r="B36" t="s">
        <v>78</v>
      </c>
      <c r="J36" s="14"/>
      <c r="K36" s="14"/>
    </row>
    <row r="37" spans="1:13" x14ac:dyDescent="0.3">
      <c r="B37" t="s">
        <v>79</v>
      </c>
      <c r="K37" s="14"/>
      <c r="L37" s="14"/>
    </row>
    <row r="38" spans="1:13" x14ac:dyDescent="0.3">
      <c r="B38" t="s">
        <v>80</v>
      </c>
      <c r="L38" s="14"/>
      <c r="M38" s="14"/>
    </row>
    <row r="40" spans="1:13" x14ac:dyDescent="0.3">
      <c r="A40" t="s">
        <v>81</v>
      </c>
    </row>
    <row r="41" spans="1:13" x14ac:dyDescent="0.3">
      <c r="B41" t="s">
        <v>24</v>
      </c>
      <c r="M41" s="19"/>
    </row>
    <row r="42" spans="1:13" x14ac:dyDescent="0.3">
      <c r="B42" t="s">
        <v>52</v>
      </c>
      <c r="M42" s="19"/>
    </row>
    <row r="43" spans="1:13" x14ac:dyDescent="0.3">
      <c r="B43" s="13" t="s">
        <v>53</v>
      </c>
      <c r="M43" s="19"/>
    </row>
    <row r="44" spans="1:13" x14ac:dyDescent="0.3">
      <c r="B44" t="s">
        <v>54</v>
      </c>
      <c r="M44" s="19"/>
    </row>
    <row r="45" spans="1:13" x14ac:dyDescent="0.3">
      <c r="B45" s="13" t="s">
        <v>55</v>
      </c>
      <c r="M45" s="19"/>
    </row>
    <row r="46" spans="1:13" x14ac:dyDescent="0.3">
      <c r="B46" t="s">
        <v>56</v>
      </c>
      <c r="M46" s="19"/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0E14-3688-4FAC-974A-3ED3CDF0E951}">
  <dimension ref="A1:H40"/>
  <sheetViews>
    <sheetView tabSelected="1" topLeftCell="A15" workbookViewId="0">
      <selection activeCell="C32" sqref="C32"/>
    </sheetView>
  </sheetViews>
  <sheetFormatPr defaultRowHeight="14.4" x14ac:dyDescent="0.3"/>
  <cols>
    <col min="1" max="1" width="12" customWidth="1"/>
  </cols>
  <sheetData>
    <row r="1" spans="1:1" x14ac:dyDescent="0.3">
      <c r="A1" t="s">
        <v>82</v>
      </c>
    </row>
    <row r="2" spans="1:1" x14ac:dyDescent="0.3">
      <c r="A2" t="s">
        <v>83</v>
      </c>
    </row>
    <row r="3" spans="1:1" x14ac:dyDescent="0.3">
      <c r="A3" t="s">
        <v>84</v>
      </c>
    </row>
    <row r="4" spans="1:1" x14ac:dyDescent="0.3">
      <c r="A4" t="s">
        <v>85</v>
      </c>
    </row>
    <row r="5" spans="1:1" x14ac:dyDescent="0.3">
      <c r="A5" t="s">
        <v>86</v>
      </c>
    </row>
    <row r="6" spans="1:1" x14ac:dyDescent="0.3">
      <c r="A6" t="s">
        <v>87</v>
      </c>
    </row>
    <row r="7" spans="1:1" x14ac:dyDescent="0.3">
      <c r="A7" t="s">
        <v>88</v>
      </c>
    </row>
    <row r="8" spans="1:1" x14ac:dyDescent="0.3">
      <c r="A8" t="s">
        <v>89</v>
      </c>
    </row>
    <row r="10" spans="1:1" x14ac:dyDescent="0.3">
      <c r="A10" t="s">
        <v>90</v>
      </c>
    </row>
    <row r="12" spans="1:1" x14ac:dyDescent="0.3">
      <c r="A12" t="s">
        <v>91</v>
      </c>
    </row>
    <row r="13" spans="1:1" x14ac:dyDescent="0.3">
      <c r="A13" t="s">
        <v>92</v>
      </c>
    </row>
    <row r="14" spans="1:1" x14ac:dyDescent="0.3">
      <c r="A14" t="s">
        <v>93</v>
      </c>
    </row>
    <row r="15" spans="1:1" x14ac:dyDescent="0.3">
      <c r="A15" t="s">
        <v>94</v>
      </c>
    </row>
    <row r="16" spans="1:1" x14ac:dyDescent="0.3">
      <c r="A16" t="s">
        <v>95</v>
      </c>
    </row>
    <row r="17" spans="1:8" x14ac:dyDescent="0.3">
      <c r="A17" t="s">
        <v>96</v>
      </c>
      <c r="H17" t="s">
        <v>97</v>
      </c>
    </row>
    <row r="18" spans="1:8" x14ac:dyDescent="0.3">
      <c r="A18" t="s">
        <v>98</v>
      </c>
      <c r="H18" t="s">
        <v>99</v>
      </c>
    </row>
    <row r="19" spans="1:8" x14ac:dyDescent="0.3">
      <c r="A19" t="s">
        <v>100</v>
      </c>
      <c r="H19" t="s">
        <v>101</v>
      </c>
    </row>
    <row r="20" spans="1:8" x14ac:dyDescent="0.3">
      <c r="H20" t="s">
        <v>102</v>
      </c>
    </row>
    <row r="21" spans="1:8" x14ac:dyDescent="0.3">
      <c r="H21" t="s">
        <v>103</v>
      </c>
    </row>
    <row r="22" spans="1:8" x14ac:dyDescent="0.3">
      <c r="A22" t="s">
        <v>104</v>
      </c>
    </row>
    <row r="23" spans="1:8" x14ac:dyDescent="0.3">
      <c r="A23" t="s">
        <v>105</v>
      </c>
      <c r="H23" t="s">
        <v>9</v>
      </c>
    </row>
    <row r="24" spans="1:8" x14ac:dyDescent="0.3">
      <c r="A24" t="s">
        <v>106</v>
      </c>
      <c r="H24" t="s">
        <v>53</v>
      </c>
    </row>
    <row r="25" spans="1:8" x14ac:dyDescent="0.3">
      <c r="H25" t="s">
        <v>107</v>
      </c>
    </row>
    <row r="26" spans="1:8" x14ac:dyDescent="0.3">
      <c r="A26" t="s">
        <v>108</v>
      </c>
      <c r="H26" t="s">
        <v>19</v>
      </c>
    </row>
    <row r="27" spans="1:8" x14ac:dyDescent="0.3">
      <c r="A27" t="s">
        <v>109</v>
      </c>
      <c r="B27">
        <v>420000</v>
      </c>
      <c r="H27" t="s">
        <v>24</v>
      </c>
    </row>
    <row r="28" spans="1:8" x14ac:dyDescent="0.3">
      <c r="A28" t="s">
        <v>110</v>
      </c>
      <c r="B28" s="2">
        <v>16000000</v>
      </c>
    </row>
    <row r="29" spans="1:8" x14ac:dyDescent="0.3">
      <c r="A29" t="s">
        <v>111</v>
      </c>
      <c r="B29" s="3">
        <f>B28/(8*2*B27)</f>
        <v>2.3809523809523809</v>
      </c>
    </row>
    <row r="30" spans="1:8" x14ac:dyDescent="0.3">
      <c r="A30" t="s">
        <v>112</v>
      </c>
      <c r="B30" s="3">
        <f>MOD(B29,1)*16</f>
        <v>6.0952380952380949</v>
      </c>
    </row>
    <row r="31" spans="1:8" x14ac:dyDescent="0.3">
      <c r="A31" t="s">
        <v>113</v>
      </c>
      <c r="B31" s="3">
        <f>(B29-MOD(B29, 1))</f>
        <v>2</v>
      </c>
    </row>
    <row r="33" spans="1:2" x14ac:dyDescent="0.3">
      <c r="A33" t="s">
        <v>114</v>
      </c>
    </row>
    <row r="34" spans="1:2" x14ac:dyDescent="0.3">
      <c r="A34" t="s">
        <v>111</v>
      </c>
      <c r="B34">
        <v>24.41</v>
      </c>
    </row>
    <row r="35" spans="1:2" x14ac:dyDescent="0.3">
      <c r="A35" t="s">
        <v>110</v>
      </c>
      <c r="B35">
        <f>B34 * 8 * 2 * B27</f>
        <v>164035200</v>
      </c>
    </row>
    <row r="38" spans="1:2" x14ac:dyDescent="0.3">
      <c r="A38" t="s">
        <v>115</v>
      </c>
    </row>
    <row r="39" spans="1:2" x14ac:dyDescent="0.3">
      <c r="A39" t="s">
        <v>116</v>
      </c>
    </row>
    <row r="40" spans="1:2" x14ac:dyDescent="0.3">
      <c r="A4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1CB3-4B60-4CE9-B255-B297BEDC4852}">
  <dimension ref="A1:I57"/>
  <sheetViews>
    <sheetView topLeftCell="B10" workbookViewId="0">
      <selection activeCell="D21" sqref="D21"/>
    </sheetView>
  </sheetViews>
  <sheetFormatPr defaultRowHeight="14.4" x14ac:dyDescent="0.3"/>
  <cols>
    <col min="1" max="1" width="28.6640625" bestFit="1" customWidth="1"/>
    <col min="2" max="2" width="12" bestFit="1" customWidth="1"/>
    <col min="3" max="3" width="27.44140625" bestFit="1" customWidth="1"/>
    <col min="4" max="4" width="26.21875" customWidth="1"/>
    <col min="5" max="5" width="12.6640625" bestFit="1" customWidth="1"/>
    <col min="6" max="6" width="23.6640625" bestFit="1" customWidth="1"/>
    <col min="7" max="7" width="15" bestFit="1" customWidth="1"/>
    <col min="8" max="9" width="14.77734375" customWidth="1"/>
  </cols>
  <sheetData>
    <row r="1" spans="1:7" x14ac:dyDescent="0.3">
      <c r="A1" s="7" t="s">
        <v>118</v>
      </c>
      <c r="B1" s="7">
        <v>120</v>
      </c>
      <c r="C1" s="7" t="s">
        <v>119</v>
      </c>
    </row>
    <row r="2" spans="1:7" x14ac:dyDescent="0.3">
      <c r="A2" s="5"/>
      <c r="B2" s="5"/>
      <c r="C2" s="5"/>
    </row>
    <row r="3" spans="1:7" x14ac:dyDescent="0.3">
      <c r="A3" s="5" t="s">
        <v>120</v>
      </c>
      <c r="B3" s="5">
        <v>100</v>
      </c>
      <c r="C3" s="5" t="s">
        <v>121</v>
      </c>
      <c r="D3" s="10" t="s">
        <v>122</v>
      </c>
    </row>
    <row r="4" spans="1:7" x14ac:dyDescent="0.3">
      <c r="A4" s="5" t="s">
        <v>123</v>
      </c>
      <c r="B4" s="5">
        <f>31.6*4</f>
        <v>126.4</v>
      </c>
      <c r="C4" s="5" t="s">
        <v>121</v>
      </c>
      <c r="D4" s="10" t="s">
        <v>124</v>
      </c>
    </row>
    <row r="5" spans="1:7" x14ac:dyDescent="0.3">
      <c r="A5" s="5" t="s">
        <v>125</v>
      </c>
      <c r="B5" s="5">
        <v>4</v>
      </c>
      <c r="C5" s="5" t="s">
        <v>121</v>
      </c>
      <c r="D5" s="10" t="s">
        <v>126</v>
      </c>
    </row>
    <row r="6" spans="1:7" x14ac:dyDescent="0.3">
      <c r="A6" s="5" t="s">
        <v>127</v>
      </c>
      <c r="B6" s="5">
        <v>21</v>
      </c>
      <c r="C6" s="5" t="s">
        <v>121</v>
      </c>
      <c r="D6" s="10" t="s">
        <v>128</v>
      </c>
    </row>
    <row r="7" spans="1:7" x14ac:dyDescent="0.3">
      <c r="A7" s="6" t="s">
        <v>129</v>
      </c>
      <c r="B7" s="5">
        <v>2</v>
      </c>
      <c r="C7" s="5" t="s">
        <v>121</v>
      </c>
    </row>
    <row r="8" spans="1:7" x14ac:dyDescent="0.3">
      <c r="A8" s="6" t="s">
        <v>130</v>
      </c>
      <c r="B8" s="5">
        <v>10</v>
      </c>
      <c r="C8" s="5" t="s">
        <v>121</v>
      </c>
      <c r="D8" t="s">
        <v>131</v>
      </c>
    </row>
    <row r="9" spans="1:7" x14ac:dyDescent="0.3">
      <c r="A9" s="5" t="s">
        <v>132</v>
      </c>
      <c r="B9" s="5">
        <v>20</v>
      </c>
      <c r="C9" s="5"/>
    </row>
    <row r="10" spans="1:7" x14ac:dyDescent="0.3">
      <c r="A10" s="5" t="s">
        <v>133</v>
      </c>
      <c r="B10" s="5">
        <v>4</v>
      </c>
      <c r="C10" s="5"/>
      <c r="D10" s="10" t="s">
        <v>134</v>
      </c>
    </row>
    <row r="11" spans="1:7" x14ac:dyDescent="0.3">
      <c r="A11" s="5" t="s">
        <v>135</v>
      </c>
      <c r="B11" s="5">
        <v>100</v>
      </c>
      <c r="C11" s="5" t="s">
        <v>121</v>
      </c>
    </row>
    <row r="12" spans="1:7" x14ac:dyDescent="0.3">
      <c r="A12" s="5" t="s">
        <v>136</v>
      </c>
      <c r="B12" s="5">
        <v>20</v>
      </c>
      <c r="C12" s="5" t="s">
        <v>121</v>
      </c>
    </row>
    <row r="13" spans="1:7" x14ac:dyDescent="0.3">
      <c r="A13" s="7" t="s">
        <v>137</v>
      </c>
      <c r="B13" s="7">
        <f>SUM(B3:B12)</f>
        <v>407.4</v>
      </c>
      <c r="C13" s="7" t="s">
        <v>121</v>
      </c>
      <c r="E13">
        <f>20*LOG10(F13)</f>
        <v>-15.963597367162301</v>
      </c>
      <c r="F13">
        <f>1/(2*PI())</f>
        <v>0.15915494309189535</v>
      </c>
    </row>
    <row r="14" spans="1:7" x14ac:dyDescent="0.3">
      <c r="A14" s="5"/>
      <c r="B14" s="5"/>
      <c r="C14" s="5"/>
      <c r="E14">
        <f>20*LOG10(F14)</f>
        <v>-18.973897323802113</v>
      </c>
      <c r="F14">
        <f>1/(2*PI()*SQRT(2))</f>
        <v>0.11253953951963826</v>
      </c>
    </row>
    <row r="15" spans="1:7" x14ac:dyDescent="0.3">
      <c r="A15" s="5" t="s">
        <v>138</v>
      </c>
      <c r="B15" s="5">
        <v>1526</v>
      </c>
      <c r="C15" s="5" t="s">
        <v>121</v>
      </c>
      <c r="E15">
        <f>E13-E14</f>
        <v>3.0102999566398125</v>
      </c>
      <c r="F15">
        <f>10^(E15/20)</f>
        <v>1.4142135623730951</v>
      </c>
      <c r="G15">
        <f>F15^2</f>
        <v>2.0000000000000004</v>
      </c>
    </row>
    <row r="16" spans="1:7" x14ac:dyDescent="0.3">
      <c r="A16" s="5" t="s">
        <v>139</v>
      </c>
      <c r="B16" s="5">
        <v>51.3</v>
      </c>
      <c r="C16" s="5" t="s">
        <v>140</v>
      </c>
    </row>
    <row r="17" spans="1:9" x14ac:dyDescent="0.3">
      <c r="A17" s="7" t="s">
        <v>141</v>
      </c>
      <c r="B17" s="7">
        <f>B16/B15</f>
        <v>3.3617300131061595E-2</v>
      </c>
      <c r="C17" s="7" t="s">
        <v>142</v>
      </c>
      <c r="E17" s="5" t="s">
        <v>355</v>
      </c>
      <c r="F17" s="20" t="s">
        <v>356</v>
      </c>
      <c r="G17" s="20" t="s">
        <v>370</v>
      </c>
      <c r="H17" s="20" t="s">
        <v>371</v>
      </c>
      <c r="I17" s="20" t="s">
        <v>372</v>
      </c>
    </row>
    <row r="18" spans="1:9" x14ac:dyDescent="0.3">
      <c r="A18" s="5"/>
      <c r="B18" s="5"/>
      <c r="C18" s="5"/>
      <c r="E18" s="5" t="s">
        <v>357</v>
      </c>
      <c r="F18" s="5" t="s">
        <v>358</v>
      </c>
      <c r="G18" s="5">
        <v>400</v>
      </c>
      <c r="H18" s="5">
        <v>400</v>
      </c>
      <c r="I18" s="5">
        <v>400</v>
      </c>
    </row>
    <row r="19" spans="1:9" x14ac:dyDescent="0.3">
      <c r="A19" s="5" t="s">
        <v>143</v>
      </c>
      <c r="B19" s="5">
        <f>B13*1</f>
        <v>407.4</v>
      </c>
      <c r="C19" s="5" t="s">
        <v>144</v>
      </c>
      <c r="E19" s="5"/>
      <c r="F19" s="5" t="s">
        <v>359</v>
      </c>
      <c r="G19" s="5">
        <v>26000</v>
      </c>
      <c r="H19" s="5">
        <v>13000</v>
      </c>
      <c r="I19" s="5">
        <v>38000</v>
      </c>
    </row>
    <row r="20" spans="1:9" x14ac:dyDescent="0.3">
      <c r="A20" s="5" t="s">
        <v>145</v>
      </c>
      <c r="B20" s="5">
        <f>B19/4</f>
        <v>101.85</v>
      </c>
      <c r="C20" s="5" t="s">
        <v>121</v>
      </c>
      <c r="E20" s="5"/>
      <c r="F20" s="5" t="s">
        <v>360</v>
      </c>
      <c r="G20" s="5">
        <f>SUM(G21:G22)</f>
        <v>439.59999999999997</v>
      </c>
      <c r="H20" s="5">
        <f>SUM(H21:H22)</f>
        <v>184.2</v>
      </c>
      <c r="I20" s="5">
        <f>SUM(I21:I22)</f>
        <v>567.59999999999991</v>
      </c>
    </row>
    <row r="21" spans="1:9" x14ac:dyDescent="0.3">
      <c r="A21" s="5" t="s">
        <v>146</v>
      </c>
      <c r="B21" s="5">
        <f>(B19/4)*B17</f>
        <v>3.4239220183486232</v>
      </c>
      <c r="C21" s="5" t="s">
        <v>140</v>
      </c>
      <c r="E21" s="5" t="s">
        <v>360</v>
      </c>
      <c r="F21" s="5" t="s">
        <v>361</v>
      </c>
      <c r="G21" s="5">
        <f>SUM(G23:G27)</f>
        <v>424.59999999999997</v>
      </c>
      <c r="H21" s="5">
        <f>SUM(H23:H27)</f>
        <v>169.2</v>
      </c>
      <c r="I21" s="5">
        <f>SUM(I23:I27)</f>
        <v>552.59999999999991</v>
      </c>
    </row>
    <row r="22" spans="1:9" x14ac:dyDescent="0.3">
      <c r="A22" s="5" t="s">
        <v>147</v>
      </c>
      <c r="B22" s="5">
        <v>3</v>
      </c>
      <c r="C22" s="5" t="s">
        <v>140</v>
      </c>
      <c r="E22" s="5"/>
      <c r="F22" s="5" t="s">
        <v>362</v>
      </c>
      <c r="G22" s="5">
        <v>15</v>
      </c>
      <c r="H22" s="5">
        <v>15</v>
      </c>
      <c r="I22" s="5">
        <v>15</v>
      </c>
    </row>
    <row r="23" spans="1:9" x14ac:dyDescent="0.3">
      <c r="A23" s="7" t="s">
        <v>148</v>
      </c>
      <c r="B23" s="7">
        <f>B21*4  + B22</f>
        <v>16.695688073394493</v>
      </c>
      <c r="C23" s="7" t="s">
        <v>149</v>
      </c>
      <c r="E23" s="5" t="s">
        <v>361</v>
      </c>
      <c r="F23" s="20" t="s">
        <v>8</v>
      </c>
      <c r="G23" s="5">
        <f>1000*0.017/5</f>
        <v>3.4</v>
      </c>
      <c r="H23" s="5">
        <f>1000*0.017/5</f>
        <v>3.4</v>
      </c>
      <c r="I23" s="5">
        <f>1000*0.017/5</f>
        <v>3.4</v>
      </c>
    </row>
    <row r="24" spans="1:9" x14ac:dyDescent="0.3">
      <c r="A24" s="5"/>
      <c r="B24" s="5"/>
      <c r="C24" s="5"/>
      <c r="E24" s="5"/>
      <c r="F24" s="20" t="s">
        <v>363</v>
      </c>
      <c r="G24" s="5">
        <v>200</v>
      </c>
      <c r="H24" s="5">
        <v>50</v>
      </c>
      <c r="I24" s="5">
        <v>250</v>
      </c>
    </row>
    <row r="25" spans="1:9" x14ac:dyDescent="0.3">
      <c r="A25" s="7" t="s">
        <v>150</v>
      </c>
      <c r="B25" s="7">
        <f>B1*(1/60)*(1/60)</f>
        <v>3.3333333333333333E-2</v>
      </c>
      <c r="C25" s="7" t="s">
        <v>151</v>
      </c>
      <c r="E25" s="5"/>
      <c r="F25" s="20" t="s">
        <v>364</v>
      </c>
      <c r="G25" s="5">
        <v>100</v>
      </c>
      <c r="H25" s="5">
        <v>50</v>
      </c>
      <c r="I25" s="5">
        <v>150</v>
      </c>
    </row>
    <row r="26" spans="1:9" x14ac:dyDescent="0.3">
      <c r="A26" s="5"/>
      <c r="B26" s="5"/>
      <c r="C26" s="5"/>
      <c r="E26" s="5"/>
      <c r="F26" s="20" t="s">
        <v>362</v>
      </c>
      <c r="G26" s="5">
        <v>15</v>
      </c>
      <c r="H26" s="5">
        <v>15</v>
      </c>
      <c r="I26" s="5">
        <v>15</v>
      </c>
    </row>
    <row r="27" spans="1:9" x14ac:dyDescent="0.3">
      <c r="A27" s="7" t="s">
        <v>152</v>
      </c>
      <c r="B27" s="7">
        <f>B25*B23*1000</f>
        <v>556.52293577981641</v>
      </c>
      <c r="C27" s="7" t="s">
        <v>153</v>
      </c>
      <c r="E27" s="5"/>
      <c r="F27" s="20" t="s">
        <v>365</v>
      </c>
      <c r="G27" s="5">
        <f>SUM(G28:G32)</f>
        <v>106.2</v>
      </c>
      <c r="H27" s="5">
        <f>SUM(H28:H32)</f>
        <v>50.8</v>
      </c>
      <c r="I27" s="5">
        <f>SUM(I28:I32)</f>
        <v>134.19999999999999</v>
      </c>
    </row>
    <row r="28" spans="1:9" x14ac:dyDescent="0.3">
      <c r="E28" s="5" t="s">
        <v>365</v>
      </c>
      <c r="F28" s="20" t="s">
        <v>366</v>
      </c>
      <c r="G28" s="5">
        <v>80</v>
      </c>
      <c r="H28" s="5">
        <v>30</v>
      </c>
      <c r="I28" s="5">
        <v>100</v>
      </c>
    </row>
    <row r="29" spans="1:9" x14ac:dyDescent="0.3">
      <c r="E29" s="5"/>
      <c r="F29" s="5" t="s">
        <v>367</v>
      </c>
      <c r="G29" s="5">
        <v>1.2</v>
      </c>
      <c r="H29" s="5">
        <v>0.8</v>
      </c>
      <c r="I29" s="5">
        <v>1.2</v>
      </c>
    </row>
    <row r="30" spans="1:9" x14ac:dyDescent="0.3">
      <c r="A30" t="s">
        <v>154</v>
      </c>
      <c r="E30" s="5"/>
      <c r="F30" s="5" t="s">
        <v>368</v>
      </c>
      <c r="G30" s="5">
        <v>8</v>
      </c>
      <c r="H30" s="5">
        <v>5</v>
      </c>
      <c r="I30" s="5">
        <v>8</v>
      </c>
    </row>
    <row r="31" spans="1:9" x14ac:dyDescent="0.3">
      <c r="A31" s="7" t="s">
        <v>118</v>
      </c>
      <c r="B31" s="7">
        <v>120</v>
      </c>
      <c r="C31" s="7" t="s">
        <v>119</v>
      </c>
      <c r="E31" s="5"/>
      <c r="F31" s="5" t="s">
        <v>362</v>
      </c>
      <c r="G31" s="5">
        <v>15</v>
      </c>
      <c r="H31" s="5">
        <v>15</v>
      </c>
      <c r="I31" s="5">
        <v>15</v>
      </c>
    </row>
    <row r="32" spans="1:9" x14ac:dyDescent="0.3">
      <c r="A32" s="5"/>
      <c r="B32" s="5"/>
      <c r="C32" s="5"/>
      <c r="E32" s="5"/>
      <c r="F32" s="5" t="s">
        <v>369</v>
      </c>
      <c r="G32" s="5">
        <v>2</v>
      </c>
      <c r="H32" s="5">
        <v>0</v>
      </c>
      <c r="I32" s="5">
        <v>10</v>
      </c>
    </row>
    <row r="33" spans="1:9" x14ac:dyDescent="0.3">
      <c r="A33" s="5" t="s">
        <v>120</v>
      </c>
      <c r="B33" s="5">
        <v>14</v>
      </c>
      <c r="C33" s="5" t="s">
        <v>121</v>
      </c>
      <c r="D33" t="s">
        <v>155</v>
      </c>
      <c r="E33" s="5" t="s">
        <v>373</v>
      </c>
      <c r="F33" s="5"/>
      <c r="G33" s="5">
        <f>SUM(G18:G20)</f>
        <v>26839.599999999999</v>
      </c>
      <c r="H33" s="5">
        <f>SUM(H18:H20)</f>
        <v>13584.2</v>
      </c>
      <c r="I33" s="5">
        <f>SUM(I18:I20)</f>
        <v>38967.599999999999</v>
      </c>
    </row>
    <row r="34" spans="1:9" x14ac:dyDescent="0.3">
      <c r="A34" s="5" t="s">
        <v>123</v>
      </c>
      <c r="B34" s="5">
        <f>4.9*4</f>
        <v>19.600000000000001</v>
      </c>
      <c r="C34" s="5" t="s">
        <v>121</v>
      </c>
      <c r="E34" s="5" t="s">
        <v>374</v>
      </c>
      <c r="F34" s="5"/>
      <c r="G34" s="5">
        <f t="shared" ref="G34:H34" si="0">ROUND(G33/1000, 2)</f>
        <v>26.84</v>
      </c>
      <c r="H34" s="5">
        <f t="shared" si="0"/>
        <v>13.58</v>
      </c>
      <c r="I34" s="5">
        <f>ROUND(I33/1000, 2)</f>
        <v>38.97</v>
      </c>
    </row>
    <row r="35" spans="1:9" x14ac:dyDescent="0.3">
      <c r="A35" s="5" t="s">
        <v>125</v>
      </c>
      <c r="B35" s="5">
        <f>0.3*4</f>
        <v>1.2</v>
      </c>
      <c r="C35" s="5" t="s">
        <v>121</v>
      </c>
    </row>
    <row r="36" spans="1:9" x14ac:dyDescent="0.3">
      <c r="A36" s="5" t="s">
        <v>127</v>
      </c>
      <c r="B36" s="5">
        <v>0</v>
      </c>
      <c r="C36" s="5" t="s">
        <v>121</v>
      </c>
    </row>
    <row r="37" spans="1:9" x14ac:dyDescent="0.3">
      <c r="A37" s="6" t="s">
        <v>129</v>
      </c>
      <c r="B37" s="5">
        <v>2</v>
      </c>
      <c r="C37" s="5" t="s">
        <v>121</v>
      </c>
    </row>
    <row r="38" spans="1:9" x14ac:dyDescent="0.3">
      <c r="A38" s="6" t="s">
        <v>130</v>
      </c>
      <c r="B38" s="5">
        <v>10</v>
      </c>
      <c r="C38" s="5" t="s">
        <v>121</v>
      </c>
    </row>
    <row r="39" spans="1:9" x14ac:dyDescent="0.3">
      <c r="A39" s="5" t="s">
        <v>132</v>
      </c>
      <c r="B39" s="5">
        <v>10</v>
      </c>
      <c r="C39" s="5"/>
    </row>
    <row r="40" spans="1:9" x14ac:dyDescent="0.3">
      <c r="A40" s="5" t="s">
        <v>133</v>
      </c>
      <c r="B40" s="5">
        <v>4</v>
      </c>
      <c r="C40" s="5"/>
    </row>
    <row r="41" spans="1:9" x14ac:dyDescent="0.3">
      <c r="A41" s="5" t="s">
        <v>135</v>
      </c>
      <c r="B41" s="5">
        <v>15</v>
      </c>
      <c r="C41" s="5" t="s">
        <v>121</v>
      </c>
    </row>
    <row r="42" spans="1:9" x14ac:dyDescent="0.3">
      <c r="A42" s="5" t="s">
        <v>136</v>
      </c>
      <c r="B42" s="5">
        <v>10</v>
      </c>
      <c r="C42" s="5" t="s">
        <v>121</v>
      </c>
    </row>
    <row r="43" spans="1:9" x14ac:dyDescent="0.3">
      <c r="A43" s="7" t="s">
        <v>137</v>
      </c>
      <c r="B43" s="7">
        <f>SUM(B33:B42)</f>
        <v>85.800000000000011</v>
      </c>
      <c r="C43" s="7" t="s">
        <v>121</v>
      </c>
    </row>
    <row r="44" spans="1:9" x14ac:dyDescent="0.3">
      <c r="A44" s="5"/>
      <c r="B44" s="5"/>
      <c r="C44" s="5"/>
    </row>
    <row r="45" spans="1:9" x14ac:dyDescent="0.3">
      <c r="A45" s="5" t="s">
        <v>138</v>
      </c>
      <c r="B45" s="5">
        <v>35</v>
      </c>
      <c r="C45" s="5" t="s">
        <v>121</v>
      </c>
    </row>
    <row r="46" spans="1:9" x14ac:dyDescent="0.3">
      <c r="A46" s="5" t="s">
        <v>139</v>
      </c>
      <c r="B46" s="5">
        <v>2.7</v>
      </c>
      <c r="C46" s="5" t="s">
        <v>140</v>
      </c>
    </row>
    <row r="47" spans="1:9" x14ac:dyDescent="0.3">
      <c r="A47" s="7" t="s">
        <v>141</v>
      </c>
      <c r="B47" s="7">
        <f>B46/B45</f>
        <v>7.7142857142857152E-2</v>
      </c>
      <c r="C47" s="7" t="s">
        <v>142</v>
      </c>
    </row>
    <row r="48" spans="1:9" x14ac:dyDescent="0.3">
      <c r="A48" s="5"/>
      <c r="B48" s="5"/>
      <c r="C48" s="5"/>
    </row>
    <row r="49" spans="1:3" x14ac:dyDescent="0.3">
      <c r="A49" s="5" t="s">
        <v>143</v>
      </c>
      <c r="B49" s="5">
        <f>B43*3</f>
        <v>257.40000000000003</v>
      </c>
      <c r="C49" s="5" t="s">
        <v>144</v>
      </c>
    </row>
    <row r="50" spans="1:3" x14ac:dyDescent="0.3">
      <c r="A50" s="5" t="s">
        <v>145</v>
      </c>
      <c r="B50" s="5">
        <f>B49/4</f>
        <v>64.350000000000009</v>
      </c>
      <c r="C50" s="5" t="s">
        <v>121</v>
      </c>
    </row>
    <row r="51" spans="1:3" x14ac:dyDescent="0.3">
      <c r="A51" s="5" t="s">
        <v>146</v>
      </c>
      <c r="B51" s="5">
        <f>(B43/4)*B47</f>
        <v>1.654714285714286</v>
      </c>
      <c r="C51" s="5" t="s">
        <v>140</v>
      </c>
    </row>
    <row r="52" spans="1:3" x14ac:dyDescent="0.3">
      <c r="A52" s="5" t="s">
        <v>147</v>
      </c>
      <c r="B52" s="5">
        <v>2</v>
      </c>
      <c r="C52" s="5" t="s">
        <v>140</v>
      </c>
    </row>
    <row r="53" spans="1:3" x14ac:dyDescent="0.3">
      <c r="A53" s="7" t="s">
        <v>148</v>
      </c>
      <c r="B53" s="7">
        <f>B51*4  + B52</f>
        <v>8.618857142857145</v>
      </c>
      <c r="C53" s="7" t="s">
        <v>149</v>
      </c>
    </row>
    <row r="54" spans="1:3" x14ac:dyDescent="0.3">
      <c r="A54" s="5"/>
      <c r="B54" s="5"/>
      <c r="C54" s="5"/>
    </row>
    <row r="55" spans="1:3" x14ac:dyDescent="0.3">
      <c r="A55" s="7" t="s">
        <v>150</v>
      </c>
      <c r="B55" s="7">
        <f>B31*(1/60)*(1/60)</f>
        <v>3.3333333333333333E-2</v>
      </c>
      <c r="C55" s="7" t="s">
        <v>151</v>
      </c>
    </row>
    <row r="56" spans="1:3" x14ac:dyDescent="0.3">
      <c r="A56" s="5"/>
      <c r="B56" s="5"/>
      <c r="C56" s="5"/>
    </row>
    <row r="57" spans="1:3" x14ac:dyDescent="0.3">
      <c r="A57" s="7" t="s">
        <v>152</v>
      </c>
      <c r="B57" s="7">
        <f>B55*B53*1000</f>
        <v>287.29523809523818</v>
      </c>
      <c r="C57" s="7" t="s">
        <v>153</v>
      </c>
    </row>
  </sheetData>
  <hyperlinks>
    <hyperlink ref="D3" r:id="rId1" xr:uid="{EF6A32F8-1127-4403-846D-1B40EF14CB46}"/>
    <hyperlink ref="D4" r:id="rId2" xr:uid="{C18AFAF2-8239-4F22-A531-602D0608BA41}"/>
    <hyperlink ref="D5" r:id="rId3" xr:uid="{A204A155-A878-4681-A570-B01DBC327B49}"/>
    <hyperlink ref="D6" r:id="rId4" xr:uid="{7F2D0607-BA60-4939-856F-E08B588EB89F}"/>
    <hyperlink ref="D10" r:id="rId5" xr:uid="{BB212BEB-37FE-4408-8160-CD76E1A1CC44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676C-DF7A-4268-BDC3-624186491E97}">
  <dimension ref="A1:H31"/>
  <sheetViews>
    <sheetView workbookViewId="0">
      <selection activeCell="E16" sqref="E16"/>
    </sheetView>
  </sheetViews>
  <sheetFormatPr defaultRowHeight="14.4" x14ac:dyDescent="0.3"/>
  <cols>
    <col min="1" max="1" width="37" bestFit="1" customWidth="1"/>
    <col min="2" max="2" width="12" bestFit="1" customWidth="1"/>
    <col min="3" max="3" width="13" customWidth="1"/>
    <col min="4" max="4" width="10.6640625" customWidth="1"/>
  </cols>
  <sheetData>
    <row r="1" spans="1:8" x14ac:dyDescent="0.3">
      <c r="A1" s="11" t="s">
        <v>156</v>
      </c>
      <c r="B1" s="11" t="s">
        <v>157</v>
      </c>
      <c r="C1" s="11" t="s">
        <v>158</v>
      </c>
    </row>
    <row r="2" spans="1:8" x14ac:dyDescent="0.3">
      <c r="A2" t="s">
        <v>159</v>
      </c>
      <c r="B2">
        <v>1</v>
      </c>
      <c r="D2" s="12" t="s">
        <v>122</v>
      </c>
    </row>
    <row r="3" spans="1:8" x14ac:dyDescent="0.3">
      <c r="A3" t="s">
        <v>160</v>
      </c>
      <c r="B3">
        <v>6</v>
      </c>
      <c r="D3" s="12" t="s">
        <v>126</v>
      </c>
    </row>
    <row r="5" spans="1:8" x14ac:dyDescent="0.3">
      <c r="A5" s="11" t="s">
        <v>161</v>
      </c>
    </row>
    <row r="6" spans="1:8" x14ac:dyDescent="0.3">
      <c r="A6" t="s">
        <v>162</v>
      </c>
      <c r="D6" t="s">
        <v>163</v>
      </c>
    </row>
    <row r="7" spans="1:8" x14ac:dyDescent="0.3">
      <c r="A7" t="s">
        <v>164</v>
      </c>
      <c r="D7" s="12" t="s">
        <v>124</v>
      </c>
    </row>
    <row r="8" spans="1:8" x14ac:dyDescent="0.3">
      <c r="A8" t="s">
        <v>165</v>
      </c>
      <c r="D8" t="s">
        <v>166</v>
      </c>
      <c r="H8" t="s">
        <v>131</v>
      </c>
    </row>
    <row r="9" spans="1:8" x14ac:dyDescent="0.3">
      <c r="A9" t="s">
        <v>129</v>
      </c>
    </row>
    <row r="10" spans="1:8" x14ac:dyDescent="0.3">
      <c r="A10" t="s">
        <v>167</v>
      </c>
    </row>
    <row r="11" spans="1:8" x14ac:dyDescent="0.3">
      <c r="A11" t="s">
        <v>168</v>
      </c>
    </row>
    <row r="12" spans="1:8" x14ac:dyDescent="0.3">
      <c r="A12" t="s">
        <v>169</v>
      </c>
    </row>
    <row r="13" spans="1:8" x14ac:dyDescent="0.3">
      <c r="A13" t="s">
        <v>170</v>
      </c>
    </row>
    <row r="14" spans="1:8" x14ac:dyDescent="0.3">
      <c r="A14" t="s">
        <v>133</v>
      </c>
      <c r="D14" s="12" t="s">
        <v>134</v>
      </c>
    </row>
    <row r="17" spans="1:3" x14ac:dyDescent="0.3">
      <c r="A17" s="11" t="s">
        <v>171</v>
      </c>
      <c r="B17" s="11"/>
      <c r="C17" s="11"/>
    </row>
    <row r="21" spans="1:3" x14ac:dyDescent="0.3">
      <c r="A21" s="11"/>
      <c r="B21" s="11"/>
      <c r="C21" s="11"/>
    </row>
    <row r="27" spans="1:3" x14ac:dyDescent="0.3">
      <c r="A27" s="11"/>
      <c r="B27" s="11"/>
      <c r="C27" s="11"/>
    </row>
    <row r="29" spans="1:3" x14ac:dyDescent="0.3">
      <c r="A29" s="11"/>
      <c r="B29" s="11"/>
      <c r="C29" s="11"/>
    </row>
    <row r="31" spans="1:3" x14ac:dyDescent="0.3">
      <c r="A31" s="11"/>
      <c r="B31" s="11"/>
      <c r="C31" s="11"/>
    </row>
  </sheetData>
  <hyperlinks>
    <hyperlink ref="D2" r:id="rId1" xr:uid="{965961B5-DD68-49E8-9763-BDEB7B25103A}"/>
    <hyperlink ref="D7" r:id="rId2" xr:uid="{BB56B43E-77E2-4198-AC1D-953D523C39D3}"/>
    <hyperlink ref="D14" r:id="rId3" xr:uid="{26BB9C86-042D-4DFF-84A3-29629806155C}"/>
    <hyperlink ref="D3" r:id="rId4" xr:uid="{A5D1C320-8F4E-4E25-92F8-228DD0DBED4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25AC-4474-438D-B96F-78D5E860D9CA}">
  <dimension ref="A1:B16"/>
  <sheetViews>
    <sheetView workbookViewId="0">
      <selection activeCell="C24" sqref="C24"/>
    </sheetView>
  </sheetViews>
  <sheetFormatPr defaultRowHeight="14.4" x14ac:dyDescent="0.3"/>
  <cols>
    <col min="1" max="1" width="43.6640625" bestFit="1" customWidth="1"/>
  </cols>
  <sheetData>
    <row r="1" spans="1:2" x14ac:dyDescent="0.3">
      <c r="A1" t="s">
        <v>172</v>
      </c>
    </row>
    <row r="2" spans="1:2" ht="15" thickBot="1" x14ac:dyDescent="0.35">
      <c r="A2" t="s">
        <v>173</v>
      </c>
    </row>
    <row r="3" spans="1:2" ht="15" thickBot="1" x14ac:dyDescent="0.35">
      <c r="A3" t="s">
        <v>174</v>
      </c>
      <c r="B3" s="4" t="s">
        <v>175</v>
      </c>
    </row>
    <row r="4" spans="1:2" ht="15" thickBot="1" x14ac:dyDescent="0.35">
      <c r="A4" t="s">
        <v>176</v>
      </c>
      <c r="B4" s="4" t="s">
        <v>177</v>
      </c>
    </row>
    <row r="6" spans="1:2" x14ac:dyDescent="0.3">
      <c r="A6" t="s">
        <v>178</v>
      </c>
    </row>
    <row r="8" spans="1:2" x14ac:dyDescent="0.3">
      <c r="A8" t="s">
        <v>179</v>
      </c>
    </row>
    <row r="10" spans="1:2" x14ac:dyDescent="0.3">
      <c r="A10" t="s">
        <v>180</v>
      </c>
    </row>
    <row r="11" spans="1:2" x14ac:dyDescent="0.3">
      <c r="A11" t="s">
        <v>181</v>
      </c>
    </row>
    <row r="12" spans="1:2" x14ac:dyDescent="0.3">
      <c r="A12" t="s">
        <v>182</v>
      </c>
      <c r="B12" t="s">
        <v>183</v>
      </c>
    </row>
    <row r="13" spans="1:2" x14ac:dyDescent="0.3">
      <c r="A13" t="s">
        <v>184</v>
      </c>
      <c r="B13" t="s">
        <v>185</v>
      </c>
    </row>
    <row r="15" spans="1:2" x14ac:dyDescent="0.3">
      <c r="A15" t="s">
        <v>186</v>
      </c>
    </row>
    <row r="16" spans="1:2" x14ac:dyDescent="0.3">
      <c r="A16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2459-2301-4CF7-9342-89BC8116BA2A}">
  <dimension ref="A1:Q46"/>
  <sheetViews>
    <sheetView topLeftCell="A23" workbookViewId="0">
      <selection activeCell="G42" sqref="G42"/>
    </sheetView>
  </sheetViews>
  <sheetFormatPr defaultRowHeight="14.4" x14ac:dyDescent="0.3"/>
  <cols>
    <col min="6" max="6" width="4.33203125" customWidth="1"/>
    <col min="7" max="7" width="5.6640625" customWidth="1"/>
    <col min="8" max="8" width="4.88671875" customWidth="1"/>
    <col min="9" max="9" width="10" customWidth="1"/>
    <col min="10" max="10" width="9.44140625" customWidth="1"/>
  </cols>
  <sheetData>
    <row r="1" spans="1:17" x14ac:dyDescent="0.3">
      <c r="A1" t="s">
        <v>188</v>
      </c>
      <c r="I1" t="s">
        <v>189</v>
      </c>
      <c r="P1" t="s">
        <v>190</v>
      </c>
    </row>
    <row r="2" spans="1:17" x14ac:dyDescent="0.3">
      <c r="I2" t="s">
        <v>191</v>
      </c>
      <c r="P2" t="s">
        <v>162</v>
      </c>
    </row>
    <row r="3" spans="1:17" x14ac:dyDescent="0.3">
      <c r="A3" t="s">
        <v>192</v>
      </c>
      <c r="I3" t="s">
        <v>193</v>
      </c>
      <c r="P3" t="s">
        <v>194</v>
      </c>
    </row>
    <row r="4" spans="1:17" x14ac:dyDescent="0.3">
      <c r="A4" t="s">
        <v>195</v>
      </c>
      <c r="I4" t="s">
        <v>196</v>
      </c>
      <c r="P4" t="s">
        <v>164</v>
      </c>
    </row>
    <row r="5" spans="1:17" x14ac:dyDescent="0.3">
      <c r="A5" t="s">
        <v>197</v>
      </c>
      <c r="I5" t="s">
        <v>198</v>
      </c>
      <c r="P5" t="s">
        <v>132</v>
      </c>
    </row>
    <row r="6" spans="1:17" x14ac:dyDescent="0.3">
      <c r="A6" t="s">
        <v>199</v>
      </c>
      <c r="I6" t="s">
        <v>200</v>
      </c>
      <c r="P6" t="s">
        <v>201</v>
      </c>
    </row>
    <row r="7" spans="1:17" x14ac:dyDescent="0.3">
      <c r="A7" t="s">
        <v>202</v>
      </c>
      <c r="I7" t="s">
        <v>203</v>
      </c>
      <c r="P7" t="s">
        <v>204</v>
      </c>
    </row>
    <row r="8" spans="1:17" x14ac:dyDescent="0.3">
      <c r="I8" t="s">
        <v>205</v>
      </c>
    </row>
    <row r="9" spans="1:17" x14ac:dyDescent="0.3">
      <c r="A9" t="s">
        <v>206</v>
      </c>
      <c r="P9" t="s">
        <v>132</v>
      </c>
    </row>
    <row r="10" spans="1:17" x14ac:dyDescent="0.3">
      <c r="A10" t="s">
        <v>207</v>
      </c>
      <c r="I10" t="s">
        <v>208</v>
      </c>
      <c r="Q10" t="s">
        <v>209</v>
      </c>
    </row>
    <row r="11" spans="1:17" x14ac:dyDescent="0.3">
      <c r="A11" t="s">
        <v>210</v>
      </c>
      <c r="I11" t="s">
        <v>211</v>
      </c>
      <c r="Q11" t="s">
        <v>212</v>
      </c>
    </row>
    <row r="12" spans="1:17" x14ac:dyDescent="0.3">
      <c r="A12" t="s">
        <v>213</v>
      </c>
      <c r="I12" t="s">
        <v>214</v>
      </c>
      <c r="Q12" t="s">
        <v>215</v>
      </c>
    </row>
    <row r="13" spans="1:17" x14ac:dyDescent="0.3">
      <c r="A13" t="s">
        <v>216</v>
      </c>
      <c r="I13" t="s">
        <v>55</v>
      </c>
      <c r="Q13" t="s">
        <v>217</v>
      </c>
    </row>
    <row r="14" spans="1:17" x14ac:dyDescent="0.3">
      <c r="A14" t="s">
        <v>218</v>
      </c>
      <c r="I14" t="s">
        <v>219</v>
      </c>
      <c r="Q14" t="s">
        <v>220</v>
      </c>
    </row>
    <row r="15" spans="1:17" x14ac:dyDescent="0.3">
      <c r="A15" t="s">
        <v>221</v>
      </c>
      <c r="I15" t="s">
        <v>53</v>
      </c>
      <c r="Q15" t="s">
        <v>222</v>
      </c>
    </row>
    <row r="16" spans="1:17" x14ac:dyDescent="0.3">
      <c r="A16" t="s">
        <v>223</v>
      </c>
      <c r="I16" t="s">
        <v>224</v>
      </c>
      <c r="J16" t="s">
        <v>225</v>
      </c>
      <c r="Q16" t="s">
        <v>226</v>
      </c>
    </row>
    <row r="17" spans="1:17" x14ac:dyDescent="0.3">
      <c r="A17" t="s">
        <v>227</v>
      </c>
      <c r="Q17" t="s">
        <v>228</v>
      </c>
    </row>
    <row r="18" spans="1:17" x14ac:dyDescent="0.3">
      <c r="A18" t="s">
        <v>229</v>
      </c>
      <c r="Q18" t="s">
        <v>230</v>
      </c>
    </row>
    <row r="19" spans="1:17" x14ac:dyDescent="0.3">
      <c r="A19" t="s">
        <v>231</v>
      </c>
      <c r="I19" t="s">
        <v>232</v>
      </c>
    </row>
    <row r="20" spans="1:17" x14ac:dyDescent="0.3">
      <c r="A20" t="s">
        <v>233</v>
      </c>
      <c r="I20" t="s">
        <v>234</v>
      </c>
      <c r="J20" t="s">
        <v>235</v>
      </c>
    </row>
    <row r="21" spans="1:17" x14ac:dyDescent="0.3">
      <c r="A21" t="s">
        <v>236</v>
      </c>
      <c r="I21" t="s">
        <v>237</v>
      </c>
      <c r="J21" t="s">
        <v>238</v>
      </c>
      <c r="K21" t="s">
        <v>239</v>
      </c>
    </row>
    <row r="23" spans="1:17" x14ac:dyDescent="0.3">
      <c r="A23" t="s">
        <v>240</v>
      </c>
    </row>
    <row r="24" spans="1:17" x14ac:dyDescent="0.3">
      <c r="A24" t="s">
        <v>241</v>
      </c>
    </row>
    <row r="25" spans="1:17" x14ac:dyDescent="0.3">
      <c r="A25" t="s">
        <v>242</v>
      </c>
      <c r="I25" t="s">
        <v>243</v>
      </c>
    </row>
    <row r="26" spans="1:17" x14ac:dyDescent="0.3">
      <c r="A26" t="s">
        <v>244</v>
      </c>
      <c r="I26" t="s">
        <v>245</v>
      </c>
    </row>
    <row r="27" spans="1:17" x14ac:dyDescent="0.3">
      <c r="A27" t="s">
        <v>246</v>
      </c>
      <c r="I27" t="s">
        <v>247</v>
      </c>
    </row>
    <row r="28" spans="1:17" x14ac:dyDescent="0.3">
      <c r="A28" t="s">
        <v>248</v>
      </c>
      <c r="I28" t="s">
        <v>249</v>
      </c>
    </row>
    <row r="29" spans="1:17" x14ac:dyDescent="0.3">
      <c r="A29" t="s">
        <v>250</v>
      </c>
      <c r="I29" t="s">
        <v>251</v>
      </c>
    </row>
    <row r="30" spans="1:17" x14ac:dyDescent="0.3">
      <c r="A30" t="s">
        <v>252</v>
      </c>
    </row>
    <row r="31" spans="1:17" x14ac:dyDescent="0.3">
      <c r="A31" t="s">
        <v>253</v>
      </c>
    </row>
    <row r="32" spans="1:17" x14ac:dyDescent="0.3">
      <c r="A32" t="s">
        <v>254</v>
      </c>
    </row>
    <row r="33" spans="1:1" x14ac:dyDescent="0.3">
      <c r="A33" t="s">
        <v>255</v>
      </c>
    </row>
    <row r="35" spans="1:1" x14ac:dyDescent="0.3">
      <c r="A35" t="s">
        <v>256</v>
      </c>
    </row>
    <row r="36" spans="1:1" x14ac:dyDescent="0.3">
      <c r="A36" t="s">
        <v>257</v>
      </c>
    </row>
    <row r="37" spans="1:1" x14ac:dyDescent="0.3">
      <c r="A37" t="s">
        <v>258</v>
      </c>
    </row>
    <row r="38" spans="1:1" x14ac:dyDescent="0.3">
      <c r="A38" t="s">
        <v>259</v>
      </c>
    </row>
    <row r="40" spans="1:1" x14ac:dyDescent="0.3">
      <c r="A40" t="s">
        <v>260</v>
      </c>
    </row>
    <row r="42" spans="1:1" x14ac:dyDescent="0.3">
      <c r="A42" t="s">
        <v>261</v>
      </c>
    </row>
    <row r="43" spans="1:1" x14ac:dyDescent="0.3">
      <c r="A43" t="s">
        <v>262</v>
      </c>
    </row>
    <row r="46" spans="1:1" x14ac:dyDescent="0.3">
      <c r="A46" t="s">
        <v>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FFDF-FD00-4727-B5DB-42D030FDED27}">
  <dimension ref="A1:A15"/>
  <sheetViews>
    <sheetView topLeftCell="A5" workbookViewId="0">
      <selection activeCell="M24" sqref="M24"/>
    </sheetView>
  </sheetViews>
  <sheetFormatPr defaultRowHeight="14.4" x14ac:dyDescent="0.3"/>
  <sheetData>
    <row r="1" spans="1:1" x14ac:dyDescent="0.3">
      <c r="A1" t="s">
        <v>264</v>
      </c>
    </row>
    <row r="3" spans="1:1" x14ac:dyDescent="0.3">
      <c r="A3" t="s">
        <v>265</v>
      </c>
    </row>
    <row r="4" spans="1:1" x14ac:dyDescent="0.3">
      <c r="A4" t="s">
        <v>266</v>
      </c>
    </row>
    <row r="5" spans="1:1" x14ac:dyDescent="0.3">
      <c r="A5" t="s">
        <v>267</v>
      </c>
    </row>
    <row r="6" spans="1:1" x14ac:dyDescent="0.3">
      <c r="A6" t="s">
        <v>268</v>
      </c>
    </row>
    <row r="7" spans="1:1" x14ac:dyDescent="0.3">
      <c r="A7" t="s">
        <v>269</v>
      </c>
    </row>
    <row r="8" spans="1:1" x14ac:dyDescent="0.3">
      <c r="A8" t="s">
        <v>270</v>
      </c>
    </row>
    <row r="9" spans="1:1" x14ac:dyDescent="0.3">
      <c r="A9" t="s">
        <v>271</v>
      </c>
    </row>
    <row r="10" spans="1:1" x14ac:dyDescent="0.3">
      <c r="A10" t="s">
        <v>272</v>
      </c>
    </row>
    <row r="11" spans="1:1" x14ac:dyDescent="0.3">
      <c r="A11" t="s">
        <v>273</v>
      </c>
    </row>
    <row r="12" spans="1:1" x14ac:dyDescent="0.3">
      <c r="A12" t="s">
        <v>274</v>
      </c>
    </row>
    <row r="13" spans="1:1" x14ac:dyDescent="0.3">
      <c r="A13" t="s">
        <v>275</v>
      </c>
    </row>
    <row r="14" spans="1:1" x14ac:dyDescent="0.3">
      <c r="A14" t="s">
        <v>276</v>
      </c>
    </row>
    <row r="15" spans="1:1" x14ac:dyDescent="0.3">
      <c r="A15" t="s">
        <v>277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6"/>
  <sheetViews>
    <sheetView topLeftCell="A39" workbookViewId="0">
      <selection activeCell="E49" sqref="E49"/>
    </sheetView>
  </sheetViews>
  <sheetFormatPr defaultRowHeight="14.4" x14ac:dyDescent="0.3"/>
  <cols>
    <col min="4" max="4" width="11" bestFit="1" customWidth="1"/>
  </cols>
  <sheetData>
    <row r="1" spans="1:1" x14ac:dyDescent="0.3">
      <c r="A1" t="s">
        <v>227</v>
      </c>
    </row>
    <row r="2" spans="1:1" x14ac:dyDescent="0.3">
      <c r="A2" t="s">
        <v>229</v>
      </c>
    </row>
    <row r="3" spans="1:1" x14ac:dyDescent="0.3">
      <c r="A3" t="s">
        <v>231</v>
      </c>
    </row>
    <row r="4" spans="1:1" x14ac:dyDescent="0.3">
      <c r="A4" t="s">
        <v>278</v>
      </c>
    </row>
    <row r="5" spans="1:1" x14ac:dyDescent="0.3">
      <c r="A5" t="s">
        <v>236</v>
      </c>
    </row>
    <row r="6" spans="1:1" x14ac:dyDescent="0.3">
      <c r="A6" t="s">
        <v>53</v>
      </c>
    </row>
    <row r="7" spans="1:1" x14ac:dyDescent="0.3">
      <c r="A7" t="s">
        <v>240</v>
      </c>
    </row>
    <row r="8" spans="1:1" x14ac:dyDescent="0.3">
      <c r="A8" t="s">
        <v>279</v>
      </c>
    </row>
    <row r="9" spans="1:1" x14ac:dyDescent="0.3">
      <c r="A9" t="s">
        <v>280</v>
      </c>
    </row>
    <row r="10" spans="1:1" x14ac:dyDescent="0.3">
      <c r="A10" t="s">
        <v>281</v>
      </c>
    </row>
    <row r="11" spans="1:1" x14ac:dyDescent="0.3">
      <c r="A11" t="s">
        <v>246</v>
      </c>
    </row>
    <row r="12" spans="1:1" x14ac:dyDescent="0.3">
      <c r="A12" t="s">
        <v>248</v>
      </c>
    </row>
    <row r="13" spans="1:1" x14ac:dyDescent="0.3">
      <c r="A13" t="s">
        <v>250</v>
      </c>
    </row>
    <row r="14" spans="1:1" x14ac:dyDescent="0.3">
      <c r="A14" t="s">
        <v>252</v>
      </c>
    </row>
    <row r="15" spans="1:1" x14ac:dyDescent="0.3">
      <c r="A15" t="s">
        <v>282</v>
      </c>
    </row>
    <row r="16" spans="1:1" x14ac:dyDescent="0.3">
      <c r="A16" t="s">
        <v>254</v>
      </c>
    </row>
    <row r="17" spans="1:1" x14ac:dyDescent="0.3">
      <c r="A17" t="s">
        <v>283</v>
      </c>
    </row>
    <row r="18" spans="1:1" x14ac:dyDescent="0.3">
      <c r="A18" t="s">
        <v>284</v>
      </c>
    </row>
    <row r="19" spans="1:1" x14ac:dyDescent="0.3">
      <c r="A19" t="s">
        <v>256</v>
      </c>
    </row>
    <row r="20" spans="1:1" x14ac:dyDescent="0.3">
      <c r="A20" t="s">
        <v>257</v>
      </c>
    </row>
    <row r="21" spans="1:1" x14ac:dyDescent="0.3">
      <c r="A21" t="s">
        <v>285</v>
      </c>
    </row>
    <row r="22" spans="1:1" x14ac:dyDescent="0.3">
      <c r="A22" t="s">
        <v>259</v>
      </c>
    </row>
    <row r="23" spans="1:1" x14ac:dyDescent="0.3">
      <c r="A23" t="s">
        <v>286</v>
      </c>
    </row>
    <row r="24" spans="1:1" x14ac:dyDescent="0.3">
      <c r="A24" t="s">
        <v>287</v>
      </c>
    </row>
    <row r="26" spans="1:1" x14ac:dyDescent="0.3">
      <c r="A26" t="s">
        <v>288</v>
      </c>
    </row>
    <row r="27" spans="1:1" x14ac:dyDescent="0.3">
      <c r="A27" t="s">
        <v>289</v>
      </c>
    </row>
    <row r="28" spans="1:1" x14ac:dyDescent="0.3">
      <c r="A28" t="s">
        <v>290</v>
      </c>
    </row>
    <row r="29" spans="1:1" x14ac:dyDescent="0.3">
      <c r="A29" t="s">
        <v>291</v>
      </c>
    </row>
    <row r="30" spans="1:1" x14ac:dyDescent="0.3">
      <c r="A30" t="s">
        <v>292</v>
      </c>
    </row>
    <row r="31" spans="1:1" x14ac:dyDescent="0.3">
      <c r="A31" t="s">
        <v>293</v>
      </c>
    </row>
    <row r="32" spans="1:1" x14ac:dyDescent="0.3">
      <c r="A32" t="s">
        <v>294</v>
      </c>
    </row>
    <row r="33" spans="1:1" x14ac:dyDescent="0.3">
      <c r="A33" t="s">
        <v>295</v>
      </c>
    </row>
    <row r="34" spans="1:1" x14ac:dyDescent="0.3">
      <c r="A34" t="s">
        <v>296</v>
      </c>
    </row>
    <row r="35" spans="1:1" x14ac:dyDescent="0.3">
      <c r="A35" t="s">
        <v>297</v>
      </c>
    </row>
    <row r="36" spans="1:1" x14ac:dyDescent="0.3">
      <c r="A36" t="s">
        <v>298</v>
      </c>
    </row>
    <row r="37" spans="1:1" x14ac:dyDescent="0.3">
      <c r="A37" t="s">
        <v>299</v>
      </c>
    </row>
    <row r="39" spans="1:1" x14ac:dyDescent="0.3">
      <c r="A39" t="s">
        <v>300</v>
      </c>
    </row>
    <row r="40" spans="1:1" x14ac:dyDescent="0.3">
      <c r="A40" t="s">
        <v>55</v>
      </c>
    </row>
    <row r="41" spans="1:1" x14ac:dyDescent="0.3">
      <c r="A41" t="s">
        <v>301</v>
      </c>
    </row>
    <row r="42" spans="1:1" x14ac:dyDescent="0.3">
      <c r="A42" t="s">
        <v>302</v>
      </c>
    </row>
    <row r="43" spans="1:1" x14ac:dyDescent="0.3">
      <c r="A43" t="s">
        <v>303</v>
      </c>
    </row>
    <row r="44" spans="1:1" x14ac:dyDescent="0.3">
      <c r="A44" t="s">
        <v>304</v>
      </c>
    </row>
    <row r="45" spans="1:1" x14ac:dyDescent="0.3">
      <c r="A45" t="s">
        <v>305</v>
      </c>
    </row>
    <row r="47" spans="1:1" x14ac:dyDescent="0.3">
      <c r="A47" t="s">
        <v>306</v>
      </c>
    </row>
    <row r="48" spans="1:1" x14ac:dyDescent="0.3">
      <c r="A48" t="s">
        <v>307</v>
      </c>
    </row>
    <row r="49" spans="1:1" x14ac:dyDescent="0.3">
      <c r="A49" t="s">
        <v>308</v>
      </c>
    </row>
    <row r="50" spans="1:1" x14ac:dyDescent="0.3">
      <c r="A50" t="s">
        <v>309</v>
      </c>
    </row>
    <row r="52" spans="1:1" x14ac:dyDescent="0.3">
      <c r="A52" t="s">
        <v>310</v>
      </c>
    </row>
    <row r="53" spans="1:1" x14ac:dyDescent="0.3">
      <c r="A53" t="s">
        <v>311</v>
      </c>
    </row>
    <row r="54" spans="1:1" x14ac:dyDescent="0.3">
      <c r="A54" t="s">
        <v>312</v>
      </c>
    </row>
    <row r="55" spans="1:1" x14ac:dyDescent="0.3">
      <c r="A55" t="s">
        <v>313</v>
      </c>
    </row>
    <row r="56" spans="1:1" x14ac:dyDescent="0.3">
      <c r="A56" t="s">
        <v>314</v>
      </c>
    </row>
    <row r="57" spans="1:1" x14ac:dyDescent="0.3">
      <c r="A57" t="s">
        <v>315</v>
      </c>
    </row>
    <row r="58" spans="1:1" x14ac:dyDescent="0.3">
      <c r="A58" t="s">
        <v>316</v>
      </c>
    </row>
    <row r="59" spans="1:1" x14ac:dyDescent="0.3">
      <c r="A59" t="s">
        <v>317</v>
      </c>
    </row>
    <row r="60" spans="1:1" x14ac:dyDescent="0.3">
      <c r="A60" t="s">
        <v>318</v>
      </c>
    </row>
    <row r="61" spans="1:1" x14ac:dyDescent="0.3">
      <c r="A61" t="s">
        <v>319</v>
      </c>
    </row>
    <row r="62" spans="1:1" x14ac:dyDescent="0.3">
      <c r="A62" t="s">
        <v>320</v>
      </c>
    </row>
    <row r="63" spans="1:1" x14ac:dyDescent="0.3">
      <c r="A63" t="s">
        <v>321</v>
      </c>
    </row>
    <row r="64" spans="1:1" x14ac:dyDescent="0.3">
      <c r="A64" t="s">
        <v>322</v>
      </c>
    </row>
    <row r="65" spans="1:1" x14ac:dyDescent="0.3">
      <c r="A65" t="s">
        <v>323</v>
      </c>
    </row>
    <row r="66" spans="1:1" x14ac:dyDescent="0.3">
      <c r="A66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Schedule</vt:lpstr>
      <vt:lpstr>Micro_Software</vt:lpstr>
      <vt:lpstr>Weight-Power-Size Constraints</vt:lpstr>
      <vt:lpstr>BOM</vt:lpstr>
      <vt:lpstr>Pi Setup</vt:lpstr>
      <vt:lpstr>Initial_PCB</vt:lpstr>
      <vt:lpstr>Final_PCB</vt:lpstr>
      <vt:lpstr>PCB_JLC</vt:lpstr>
      <vt:lpstr>TODOs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Michael Joseph Langford</cp:lastModifiedBy>
  <cp:revision/>
  <dcterms:created xsi:type="dcterms:W3CDTF">2015-06-05T18:17:20Z</dcterms:created>
  <dcterms:modified xsi:type="dcterms:W3CDTF">2022-09-23T19:21:27Z</dcterms:modified>
  <cp:category/>
  <cp:contentStatus/>
</cp:coreProperties>
</file>